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LKS/Dropbox/Hawthorn Parish Council/Finance/Audit/2019 2020/2019 2020 copy/"/>
    </mc:Choice>
  </mc:AlternateContent>
  <xr:revisionPtr revIDLastSave="0" documentId="13_ncr:1_{B1E6E94A-1387-C746-AFC5-456ECFD18F7F}" xr6:coauthVersionLast="45" xr6:coauthVersionMax="45" xr10:uidLastSave="{00000000-0000-0000-0000-000000000000}"/>
  <bookViews>
    <workbookView xWindow="0" yWindow="460" windowWidth="25600" windowHeight="14540" activeTab="2" xr2:uid="{00000000-000D-0000-FFFF-FFFF00000000}"/>
  </bookViews>
  <sheets>
    <sheet name="Income" sheetId="1" r:id="rId1"/>
    <sheet name="Receipts and payments" sheetId="4" r:id="rId2"/>
    <sheet name="Statement" sheetId="9" r:id="rId3"/>
    <sheet name="Assets" sheetId="5" r:id="rId4"/>
    <sheet name="Exp master" sheetId="10" r:id="rId5"/>
    <sheet name="Sheet1" sheetId="11" r:id="rId6"/>
    <sheet name="VAT" sheetId="8" r:id="rId7"/>
    <sheet name="Insurance schedule" sheetId="7" r:id="rId8"/>
    <sheet name="Variances" sheetId="6" r:id="rId9"/>
  </sheets>
  <definedNames>
    <definedName name="_xlnm._FilterDatabase" localSheetId="6" hidden="1">VAT!#REF!</definedName>
    <definedName name="_xlnm.Print_Area" localSheetId="3">Assets!$A$1:$K$7</definedName>
    <definedName name="_xlnm.Print_Area" localSheetId="8">Variances!$A$1:$H$21</definedName>
    <definedName name="_xlnm.Print_Area" localSheetId="6">VAT!$A$1:$G$25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0" i="10" l="1"/>
  <c r="H50" i="10"/>
  <c r="I50" i="10"/>
  <c r="J50" i="10"/>
  <c r="K50" i="10"/>
  <c r="L50" i="10"/>
  <c r="M50" i="10"/>
  <c r="N50" i="10"/>
  <c r="O50" i="10"/>
  <c r="P50" i="10"/>
  <c r="Q47" i="10"/>
  <c r="R47" i="10"/>
  <c r="Q48" i="10"/>
  <c r="R48" i="10"/>
  <c r="Q49" i="10"/>
  <c r="R49" i="10" s="1"/>
  <c r="F50" i="10"/>
  <c r="Q45" i="10" l="1"/>
  <c r="R45" i="10" s="1"/>
  <c r="Q46" i="10"/>
  <c r="R46" i="10" s="1"/>
  <c r="B16" i="9"/>
  <c r="B15" i="9"/>
  <c r="B18" i="9"/>
  <c r="B19" i="9"/>
  <c r="B11" i="9"/>
  <c r="B9" i="9"/>
  <c r="B8" i="9"/>
  <c r="B10" i="9"/>
  <c r="B7" i="9"/>
  <c r="B17" i="9"/>
  <c r="B13" i="9"/>
  <c r="B20" i="9"/>
  <c r="B14" i="9"/>
  <c r="Q43" i="10" l="1"/>
  <c r="R43" i="10" s="1"/>
  <c r="Q44" i="10"/>
  <c r="R44" i="10" s="1"/>
  <c r="Q34" i="10" l="1"/>
  <c r="R34" i="10" s="1"/>
  <c r="Q35" i="10"/>
  <c r="R35" i="10" s="1"/>
  <c r="Q36" i="10"/>
  <c r="R36" i="10" s="1"/>
  <c r="Q37" i="10"/>
  <c r="R37" i="10" s="1"/>
  <c r="Q38" i="10"/>
  <c r="R38" i="10" s="1"/>
  <c r="Q39" i="10"/>
  <c r="R39" i="10" s="1"/>
  <c r="Q40" i="10"/>
  <c r="R40" i="10" s="1"/>
  <c r="Q41" i="10"/>
  <c r="Q42" i="10"/>
  <c r="R41" i="10" l="1"/>
  <c r="R42" i="10"/>
  <c r="E15" i="1"/>
  <c r="F15" i="1"/>
  <c r="G15" i="1"/>
  <c r="H15" i="1"/>
  <c r="I15" i="1"/>
  <c r="D15" i="1"/>
  <c r="Q31" i="10"/>
  <c r="R31" i="10" s="1"/>
  <c r="Q30" i="10"/>
  <c r="R30" i="10" s="1"/>
  <c r="Q33" i="10" l="1"/>
  <c r="R33" i="10" s="1"/>
  <c r="Q32" i="10" l="1"/>
  <c r="R32" i="10"/>
  <c r="Q26" i="10" l="1"/>
  <c r="R26" i="10" s="1"/>
  <c r="Q29" i="10" l="1"/>
  <c r="R29" i="10" s="1"/>
  <c r="Q27" i="10"/>
  <c r="R27" i="10" s="1"/>
  <c r="Q14" i="10" l="1"/>
  <c r="R14" i="10" s="1"/>
  <c r="Q15" i="10"/>
  <c r="R15" i="10" s="1"/>
  <c r="Q25" i="10"/>
  <c r="R25" i="10" s="1"/>
  <c r="Q28" i="10"/>
  <c r="R28" i="10" s="1"/>
  <c r="B15" i="4"/>
  <c r="C9" i="4"/>
  <c r="Q21" i="10"/>
  <c r="Q22" i="10"/>
  <c r="R22" i="10" s="1"/>
  <c r="Q23" i="10"/>
  <c r="R23" i="10" s="1"/>
  <c r="Q24" i="10"/>
  <c r="R24" i="10" s="1"/>
  <c r="R21" i="10" l="1"/>
  <c r="H13" i="10"/>
  <c r="Q13" i="10" s="1"/>
  <c r="R13" i="10" s="1"/>
  <c r="Q18" i="10" l="1"/>
  <c r="Q19" i="10"/>
  <c r="R19" i="10" s="1"/>
  <c r="Q20" i="10"/>
  <c r="R20" i="10" s="1"/>
  <c r="R18" i="10" l="1"/>
  <c r="H10" i="10"/>
  <c r="H12" i="10"/>
  <c r="H9" i="10"/>
  <c r="B21" i="9" l="1"/>
  <c r="B22" i="9" s="1"/>
  <c r="Q5" i="10"/>
  <c r="Q6" i="10"/>
  <c r="R6" i="10" s="1"/>
  <c r="Q7" i="10"/>
  <c r="R7" i="10" s="1"/>
  <c r="Q8" i="10"/>
  <c r="R8" i="10" s="1"/>
  <c r="Q9" i="10"/>
  <c r="R9" i="10" s="1"/>
  <c r="Q10" i="10"/>
  <c r="R10" i="10" s="1"/>
  <c r="Q11" i="10"/>
  <c r="R11" i="10" s="1"/>
  <c r="Q12" i="10"/>
  <c r="R12" i="10" s="1"/>
  <c r="Q16" i="10"/>
  <c r="Q17" i="10"/>
  <c r="R17" i="10" s="1"/>
  <c r="Q50" i="10" l="1"/>
  <c r="R16" i="10"/>
  <c r="R5" i="10"/>
  <c r="R50" i="10" s="1"/>
  <c r="B14" i="4"/>
  <c r="Q3" i="10"/>
  <c r="R3" i="10" s="1"/>
  <c r="Q2" i="10"/>
  <c r="R2" i="10" s="1"/>
  <c r="E7" i="5"/>
  <c r="O99" i="11" l="1"/>
  <c r="L99" i="11"/>
  <c r="K99" i="11"/>
  <c r="H99" i="11"/>
  <c r="O70" i="11"/>
  <c r="N70" i="11"/>
  <c r="N99" i="11" s="1"/>
  <c r="M70" i="11"/>
  <c r="M99" i="11" s="1"/>
  <c r="L70" i="11"/>
  <c r="K70" i="11"/>
  <c r="J70" i="11"/>
  <c r="J99" i="11" s="1"/>
  <c r="I70" i="11"/>
  <c r="I99" i="11" s="1"/>
  <c r="H70" i="11"/>
  <c r="F70" i="11"/>
  <c r="F99" i="11" s="1"/>
  <c r="E70" i="11"/>
  <c r="C75" i="11" s="1"/>
  <c r="P68" i="11"/>
  <c r="Q68" i="11" s="1"/>
  <c r="Q67" i="11"/>
  <c r="P67" i="11"/>
  <c r="P66" i="11"/>
  <c r="Q66" i="11" s="1"/>
  <c r="P65" i="11"/>
  <c r="Q65" i="11" s="1"/>
  <c r="P64" i="11"/>
  <c r="Q64" i="11" s="1"/>
  <c r="Q63" i="11"/>
  <c r="P63" i="11"/>
  <c r="P62" i="11"/>
  <c r="Q62" i="11" s="1"/>
  <c r="P61" i="11"/>
  <c r="Q61" i="11" s="1"/>
  <c r="P60" i="11"/>
  <c r="Q60" i="11" s="1"/>
  <c r="Q59" i="11"/>
  <c r="P59" i="11"/>
  <c r="P58" i="11"/>
  <c r="Q58" i="11" s="1"/>
  <c r="P57" i="11"/>
  <c r="Q57" i="11" s="1"/>
  <c r="P56" i="11"/>
  <c r="Q56" i="11" s="1"/>
  <c r="Q55" i="11"/>
  <c r="P55" i="11"/>
  <c r="P54" i="11"/>
  <c r="Q54" i="11" s="1"/>
  <c r="P53" i="11"/>
  <c r="Q53" i="11" s="1"/>
  <c r="P52" i="11"/>
  <c r="Q52" i="11" s="1"/>
  <c r="Q51" i="11"/>
  <c r="P51" i="11"/>
  <c r="P50" i="11"/>
  <c r="Q50" i="11" s="1"/>
  <c r="G50" i="11"/>
  <c r="G70" i="11" s="1"/>
  <c r="G99" i="11" s="1"/>
  <c r="P99" i="11" s="1"/>
  <c r="P49" i="11"/>
  <c r="Q49" i="11" s="1"/>
  <c r="P48" i="11"/>
  <c r="Q48" i="11" s="1"/>
  <c r="P47" i="11"/>
  <c r="Q47" i="11" s="1"/>
  <c r="Q46" i="11"/>
  <c r="P46" i="11"/>
  <c r="P45" i="11"/>
  <c r="Q45" i="11" s="1"/>
  <c r="P44" i="11"/>
  <c r="Q44" i="11" s="1"/>
  <c r="P43" i="11"/>
  <c r="Q43" i="11" s="1"/>
  <c r="Q42" i="11"/>
  <c r="P42" i="11"/>
  <c r="P41" i="11"/>
  <c r="Q41" i="11" s="1"/>
  <c r="P40" i="11"/>
  <c r="Q40" i="11" s="1"/>
  <c r="P39" i="11"/>
  <c r="Q39" i="11" s="1"/>
  <c r="Q38" i="11"/>
  <c r="P38" i="11"/>
  <c r="P37" i="11"/>
  <c r="Q37" i="11" s="1"/>
  <c r="P36" i="11"/>
  <c r="Q36" i="11" s="1"/>
  <c r="P35" i="11"/>
  <c r="Q35" i="11" s="1"/>
  <c r="Q34" i="11"/>
  <c r="P34" i="11"/>
  <c r="P33" i="11"/>
  <c r="Q33" i="11" s="1"/>
  <c r="P32" i="11"/>
  <c r="Q32" i="11" s="1"/>
  <c r="P31" i="11"/>
  <c r="Q31" i="11" s="1"/>
  <c r="Q30" i="11"/>
  <c r="P30" i="11"/>
  <c r="P29" i="11"/>
  <c r="Q29" i="11" s="1"/>
  <c r="P28" i="11"/>
  <c r="Q28" i="11" s="1"/>
  <c r="P27" i="11"/>
  <c r="Q27" i="11" s="1"/>
  <c r="Q26" i="11"/>
  <c r="P26" i="11"/>
  <c r="P25" i="11"/>
  <c r="Q25" i="11" s="1"/>
  <c r="P24" i="11"/>
  <c r="Q24" i="11" s="1"/>
  <c r="P23" i="11"/>
  <c r="Q23" i="11" s="1"/>
  <c r="Q22" i="11"/>
  <c r="P22" i="11"/>
  <c r="P21" i="11"/>
  <c r="Q21" i="11" s="1"/>
  <c r="P20" i="11"/>
  <c r="Q20" i="11" s="1"/>
  <c r="P19" i="11"/>
  <c r="Q19" i="11" s="1"/>
  <c r="Q18" i="11"/>
  <c r="P18" i="11"/>
  <c r="P17" i="11"/>
  <c r="Q17" i="11" s="1"/>
  <c r="P16" i="11"/>
  <c r="Q16" i="11" s="1"/>
  <c r="P15" i="11"/>
  <c r="Q15" i="11" s="1"/>
  <c r="Q14" i="11"/>
  <c r="P14" i="11"/>
  <c r="P13" i="11"/>
  <c r="Q13" i="11" s="1"/>
  <c r="P12" i="11"/>
  <c r="Q12" i="11" s="1"/>
  <c r="P11" i="11"/>
  <c r="Q11" i="11" s="1"/>
  <c r="Q10" i="11"/>
  <c r="P10" i="11"/>
  <c r="P9" i="11"/>
  <c r="Q9" i="11" s="1"/>
  <c r="P8" i="11"/>
  <c r="Q8" i="11" s="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P7" i="11"/>
  <c r="Q7" i="11" s="1"/>
  <c r="P6" i="11"/>
  <c r="Q6" i="11" s="1"/>
  <c r="P5" i="11"/>
  <c r="Q5" i="11" s="1"/>
  <c r="P4" i="11"/>
  <c r="Q4" i="11" s="1"/>
  <c r="P3" i="11"/>
  <c r="Q3" i="11" s="1"/>
  <c r="P2" i="11"/>
  <c r="P70" i="11" s="1"/>
  <c r="Q2" i="11" l="1"/>
  <c r="Q70" i="11" s="1"/>
  <c r="Q99" i="11" s="1"/>
  <c r="E99" i="11"/>
  <c r="C102" i="11" s="1"/>
  <c r="F25" i="8" l="1"/>
  <c r="E25" i="8"/>
  <c r="F7" i="5" l="1"/>
  <c r="D10" i="6"/>
  <c r="D3" i="6"/>
  <c r="F17" i="8" l="1"/>
  <c r="E54" i="8"/>
  <c r="C57" i="8" l="1"/>
  <c r="F54" i="8" l="1"/>
  <c r="C6" i="4" l="1"/>
  <c r="C29" i="9" l="1"/>
  <c r="D50" i="10" l="1"/>
  <c r="B8" i="6" s="1"/>
  <c r="D8" i="6" s="1"/>
  <c r="B4" i="6" l="1"/>
  <c r="D4" i="6" s="1"/>
  <c r="G7" i="5" l="1"/>
  <c r="H7" i="5"/>
  <c r="E19" i="7"/>
  <c r="I7" i="5"/>
  <c r="J7" i="5"/>
  <c r="L7" i="5"/>
  <c r="K7" i="5"/>
  <c r="C15" i="4" l="1"/>
  <c r="C11" i="9"/>
  <c r="B6" i="6"/>
  <c r="D6" i="6" s="1"/>
  <c r="C22" i="9" l="1"/>
  <c r="C23" i="9" s="1"/>
  <c r="C18" i="1"/>
  <c r="B5" i="6" s="1"/>
  <c r="C8" i="4"/>
  <c r="C10" i="4" s="1"/>
  <c r="B9" i="6" l="1"/>
  <c r="D9" i="6" s="1"/>
  <c r="D5" i="6"/>
</calcChain>
</file>

<file path=xl/sharedStrings.xml><?xml version="1.0" encoding="utf-8"?>
<sst xmlns="http://schemas.openxmlformats.org/spreadsheetml/2006/main" count="493" uniqueCount="280">
  <si>
    <t>Payee</t>
  </si>
  <si>
    <t>Amount</t>
  </si>
  <si>
    <t>VAT</t>
  </si>
  <si>
    <t>Date</t>
  </si>
  <si>
    <t>Details</t>
  </si>
  <si>
    <t>Training</t>
  </si>
  <si>
    <t>Cheque</t>
  </si>
  <si>
    <t>Interest</t>
  </si>
  <si>
    <t>Precept</t>
  </si>
  <si>
    <t>LCTSG</t>
  </si>
  <si>
    <t>Total</t>
  </si>
  <si>
    <t>Admin</t>
  </si>
  <si>
    <t>Open Sp</t>
  </si>
  <si>
    <t>Community</t>
  </si>
  <si>
    <t>Unpres</t>
  </si>
  <si>
    <t>Receipts</t>
  </si>
  <si>
    <t>Location</t>
  </si>
  <si>
    <t>Value 2013 / 2014</t>
  </si>
  <si>
    <t>Value 2012 / 2013</t>
  </si>
  <si>
    <t>Notice board 1</t>
  </si>
  <si>
    <t>Village Green</t>
  </si>
  <si>
    <t>Froud &amp; Sons</t>
  </si>
  <si>
    <t>Notice board 2</t>
  </si>
  <si>
    <t>West Lane/High West Lane</t>
  </si>
  <si>
    <t xml:space="preserve"> Playground Equipment</t>
  </si>
  <si>
    <t>Hawthorn Play Area</t>
  </si>
  <si>
    <t>Brambledown</t>
  </si>
  <si>
    <t>Supplier</t>
  </si>
  <si>
    <t>Value 2014 / 2015</t>
  </si>
  <si>
    <t>Christmas Tree lights</t>
  </si>
  <si>
    <t>Variances</t>
  </si>
  <si>
    <t>Balances brought forward</t>
  </si>
  <si>
    <t>Annual Precept</t>
  </si>
  <si>
    <t>Total Other receipts</t>
  </si>
  <si>
    <t>Staff Costs</t>
  </si>
  <si>
    <t>Loan interest</t>
  </si>
  <si>
    <t>All other payments</t>
  </si>
  <si>
    <t>Balances carried forward</t>
  </si>
  <si>
    <t>Total fixed assets</t>
  </si>
  <si>
    <t>Total Borrowings</t>
  </si>
  <si>
    <t>Outside Stapyleton Arms</t>
  </si>
  <si>
    <t>Christmas Plus</t>
  </si>
  <si>
    <t>Hawthorn Parish Council</t>
  </si>
  <si>
    <t>General Gates and fences</t>
  </si>
  <si>
    <t>Around play area</t>
  </si>
  <si>
    <t>No buildings</t>
  </si>
  <si>
    <t xml:space="preserve">Property </t>
  </si>
  <si>
    <t>Business interuption</t>
  </si>
  <si>
    <t>Not needed</t>
  </si>
  <si>
    <t xml:space="preserve">Employer's Liability </t>
  </si>
  <si>
    <t>Public Liabiity</t>
  </si>
  <si>
    <t>Fidelity</t>
  </si>
  <si>
    <t>Libel and slander</t>
  </si>
  <si>
    <t>Officials Indemnity</t>
  </si>
  <si>
    <t xml:space="preserve">Personl accident </t>
  </si>
  <si>
    <t>Legal expences</t>
  </si>
  <si>
    <t>Insurance Summary</t>
  </si>
  <si>
    <t>Small village green and footpaths</t>
  </si>
  <si>
    <t>Events</t>
  </si>
  <si>
    <t>Switch on Christmas Tree lights</t>
  </si>
  <si>
    <t>Big Lunch</t>
  </si>
  <si>
    <t>Open garden Walk</t>
  </si>
  <si>
    <t>Sunflower competition</t>
  </si>
  <si>
    <t>There is currently a 5% discount for a Quaity Council from AON</t>
  </si>
  <si>
    <t>TOTALS</t>
  </si>
  <si>
    <t>Other</t>
  </si>
  <si>
    <t xml:space="preserve">Receipts To date </t>
  </si>
  <si>
    <t>Payments to date</t>
  </si>
  <si>
    <t>Current</t>
  </si>
  <si>
    <t>Business</t>
  </si>
  <si>
    <t>Value 2015 / 2016</t>
  </si>
  <si>
    <t>Opening Balances</t>
  </si>
  <si>
    <t>Defibrillator</t>
  </si>
  <si>
    <t xml:space="preserve"> </t>
  </si>
  <si>
    <t>Capital</t>
  </si>
  <si>
    <t>Value 2016 / 2017</t>
  </si>
  <si>
    <t>Outside community Centre</t>
  </si>
  <si>
    <t>Wel Medical</t>
  </si>
  <si>
    <t>Closing balances</t>
  </si>
  <si>
    <t>Less u/p to date</t>
  </si>
  <si>
    <t>Chair Allow</t>
  </si>
  <si>
    <t xml:space="preserve">DCC </t>
  </si>
  <si>
    <t>WelMedical</t>
  </si>
  <si>
    <t>2018</t>
  </si>
  <si>
    <t>Vat</t>
  </si>
  <si>
    <t>Donations</t>
  </si>
  <si>
    <t>Flowerpot Exhibition</t>
  </si>
  <si>
    <t>Outside Community Centre</t>
  </si>
  <si>
    <t>Smart TV</t>
  </si>
  <si>
    <t>Inside community Centre</t>
  </si>
  <si>
    <t>Seats and benches</t>
  </si>
  <si>
    <t>Not insured</t>
  </si>
  <si>
    <t>Covered for public liability</t>
  </si>
  <si>
    <t>Value 2017 / 2018</t>
  </si>
  <si>
    <t>Income</t>
  </si>
  <si>
    <t>Receipts and Payments Statement</t>
  </si>
  <si>
    <t>Payments</t>
  </si>
  <si>
    <t>Administration</t>
  </si>
  <si>
    <t>Salaries</t>
  </si>
  <si>
    <t>Open Spaces</t>
  </si>
  <si>
    <t>Community and events</t>
  </si>
  <si>
    <t>Chairman's Allowance</t>
  </si>
  <si>
    <t>Represented by</t>
  </si>
  <si>
    <t>Brought Forward</t>
  </si>
  <si>
    <t>Closing Balances</t>
  </si>
  <si>
    <t xml:space="preserve">Other receipts </t>
  </si>
  <si>
    <t>Other payments</t>
  </si>
  <si>
    <t>Increase/Decrease</t>
  </si>
  <si>
    <t xml:space="preserve">Staff </t>
  </si>
  <si>
    <t>Less U/P</t>
  </si>
  <si>
    <t>ICO</t>
  </si>
  <si>
    <t>Mutts Butts</t>
  </si>
  <si>
    <t>dawn til Dusk</t>
  </si>
  <si>
    <t>pre year</t>
  </si>
  <si>
    <t>Amazon</t>
  </si>
  <si>
    <t>Sunflower seeds</t>
  </si>
  <si>
    <t>Gordon Fletcher</t>
  </si>
  <si>
    <t>Internal Audit</t>
  </si>
  <si>
    <t>Came and Co</t>
  </si>
  <si>
    <t>Insurance</t>
  </si>
  <si>
    <t>Poo bags</t>
  </si>
  <si>
    <t>Dusk til Dawn</t>
  </si>
  <si>
    <t>Deposit entertainment</t>
  </si>
  <si>
    <t>Register</t>
  </si>
  <si>
    <t>2018 /2019</t>
  </si>
  <si>
    <t>Cancelled</t>
  </si>
  <si>
    <t>CDALC</t>
  </si>
  <si>
    <t>Subs</t>
  </si>
  <si>
    <t>Community Centre</t>
  </si>
  <si>
    <t>Com Plant</t>
  </si>
  <si>
    <t>disk til dawn</t>
  </si>
  <si>
    <t>sainsbury</t>
  </si>
  <si>
    <t>HMRC</t>
  </si>
  <si>
    <t>Hawthorn Landscaping</t>
  </si>
  <si>
    <t>Bedding Plants</t>
  </si>
  <si>
    <t>NALC</t>
  </si>
  <si>
    <t>Quality Gold Award</t>
  </si>
  <si>
    <t>Hawthorn Comm Centre</t>
  </si>
  <si>
    <t>WiFi</t>
  </si>
  <si>
    <t>barclays</t>
  </si>
  <si>
    <t>interest</t>
  </si>
  <si>
    <t>Donation</t>
  </si>
  <si>
    <t>CAB</t>
  </si>
  <si>
    <t>Microsoft Office</t>
  </si>
  <si>
    <t>Subscription</t>
  </si>
  <si>
    <t>Glasdon</t>
  </si>
  <si>
    <t>2 Seats</t>
  </si>
  <si>
    <t>Land registry</t>
  </si>
  <si>
    <t xml:space="preserve">Plan </t>
  </si>
  <si>
    <t>Lesley Swinbank</t>
  </si>
  <si>
    <t>6 Month salary</t>
  </si>
  <si>
    <t>One.com</t>
  </si>
  <si>
    <t>Website</t>
  </si>
  <si>
    <t>Parker Bulbs</t>
  </si>
  <si>
    <t>Bulbs</t>
  </si>
  <si>
    <t>Frame award</t>
  </si>
  <si>
    <t>SLCC</t>
  </si>
  <si>
    <t>Training AA</t>
  </si>
  <si>
    <t>Richardsons</t>
  </si>
  <si>
    <t>Vouchers</t>
  </si>
  <si>
    <t>PAYE</t>
  </si>
  <si>
    <t>Glosticks</t>
  </si>
  <si>
    <t>Santa Gifts</t>
  </si>
  <si>
    <t>CTP</t>
  </si>
  <si>
    <t xml:space="preserve">Training </t>
  </si>
  <si>
    <t xml:space="preserve">Glasses </t>
  </si>
  <si>
    <t>Plantscape</t>
  </si>
  <si>
    <t>Poppy Wreath</t>
  </si>
  <si>
    <t xml:space="preserve">British Legion </t>
  </si>
  <si>
    <t>Krazy Kev</t>
  </si>
  <si>
    <t>Hedging</t>
  </si>
  <si>
    <t>Hedges direct</t>
  </si>
  <si>
    <t>Hawthorn Landscapes</t>
  </si>
  <si>
    <t>Sainsburys</t>
  </si>
  <si>
    <t>Mince pies etc</t>
  </si>
  <si>
    <t xml:space="preserve">Glasdons </t>
  </si>
  <si>
    <t>2 new seatas</t>
  </si>
  <si>
    <t>Planters CPP</t>
  </si>
  <si>
    <t>Pittington Brass band</t>
  </si>
  <si>
    <t>Carols</t>
  </si>
  <si>
    <t>cancelled</t>
  </si>
  <si>
    <t>Christmas Tree</t>
  </si>
  <si>
    <t>Grasscutting</t>
  </si>
  <si>
    <t>Planting etc</t>
  </si>
  <si>
    <t>Horns Garden centre</t>
  </si>
  <si>
    <t>Asda</t>
  </si>
  <si>
    <t>Chocolates etc</t>
  </si>
  <si>
    <t>Welmedical</t>
  </si>
  <si>
    <t>Defib Spares</t>
  </si>
  <si>
    <t>Tree week grant</t>
  </si>
  <si>
    <t xml:space="preserve">Community Centre </t>
  </si>
  <si>
    <t>Rent</t>
  </si>
  <si>
    <t>Stapler</t>
  </si>
  <si>
    <t>Tv exp 2018 / 2019</t>
  </si>
  <si>
    <t>Postage 2018/2019</t>
  </si>
  <si>
    <t>Vouchers snowman</t>
  </si>
  <si>
    <t>Dog Bags</t>
  </si>
  <si>
    <t>Totals</t>
  </si>
  <si>
    <t>Snowmen</t>
  </si>
  <si>
    <t>Sunflowers</t>
  </si>
  <si>
    <t>Book of Condolences</t>
  </si>
  <si>
    <t>Perfect Print</t>
  </si>
  <si>
    <t>printer toner</t>
  </si>
  <si>
    <t xml:space="preserve">Hawthorn Landscapes </t>
  </si>
  <si>
    <t>replacement cheque</t>
  </si>
  <si>
    <t>3 Litter bins</t>
  </si>
  <si>
    <t>Coffee et APM</t>
  </si>
  <si>
    <t>Play area works</t>
  </si>
  <si>
    <t>£10,000 grant received in 2018 and minor amount spent in that year</t>
  </si>
  <si>
    <t>Minor increase in precept</t>
  </si>
  <si>
    <t xml:space="preserve">£10,000 grant received in 2018 </t>
  </si>
  <si>
    <t>Pay award rise of 2%</t>
  </si>
  <si>
    <t>Increase due to payment of new seats, bulbs, greenhouse etc as part of the Community Plant Project and the grant of £10,000</t>
  </si>
  <si>
    <t>Reduction due to spending monies from the Community Plant Project.</t>
  </si>
  <si>
    <t>Value 2018 / 19</t>
  </si>
  <si>
    <t>Value 2018 / 2019  from Asset Register</t>
  </si>
  <si>
    <t>VAT Number</t>
  </si>
  <si>
    <t>Poundland</t>
  </si>
  <si>
    <t>Santas</t>
  </si>
  <si>
    <t>Morrisons</t>
  </si>
  <si>
    <t>Hedges Direct</t>
  </si>
  <si>
    <t>256 8188 65</t>
  </si>
  <si>
    <t>716340456</t>
  </si>
  <si>
    <t>Party Plstics</t>
  </si>
  <si>
    <t>818201062</t>
  </si>
  <si>
    <t>233410214</t>
  </si>
  <si>
    <t>Hawthorn Parish Council  : Receipts 2019 /2020</t>
  </si>
  <si>
    <t>Year ending 31st March 2020</t>
  </si>
  <si>
    <t>Value 2019 / 20</t>
  </si>
  <si>
    <t>Less u/P 2018 / 2019</t>
  </si>
  <si>
    <t>Came &amp; Co</t>
  </si>
  <si>
    <t>insurance</t>
  </si>
  <si>
    <t>Subs and Newsletters</t>
  </si>
  <si>
    <t>tubs</t>
  </si>
  <si>
    <t>Memory Stick</t>
  </si>
  <si>
    <t>Tesco</t>
  </si>
  <si>
    <t>Sainsbury</t>
  </si>
  <si>
    <t xml:space="preserve">Flowers and card </t>
  </si>
  <si>
    <t>Paper</t>
  </si>
  <si>
    <t>Office</t>
  </si>
  <si>
    <t>A1 Trophies and engraving</t>
  </si>
  <si>
    <t>Crest and Hons Bd</t>
  </si>
  <si>
    <t>Rospa</t>
  </si>
  <si>
    <t>play inspection</t>
  </si>
  <si>
    <t>microsoft</t>
  </si>
  <si>
    <t>M G electrics</t>
  </si>
  <si>
    <t>New ligts</t>
  </si>
  <si>
    <t xml:space="preserve">Vat </t>
  </si>
  <si>
    <t xml:space="preserve">JRB </t>
  </si>
  <si>
    <t>lost cheque</t>
  </si>
  <si>
    <t>2 new tubs</t>
  </si>
  <si>
    <t>sunflower vouchers</t>
  </si>
  <si>
    <t>Salary April - Sep</t>
  </si>
  <si>
    <t>Parkers</t>
  </si>
  <si>
    <t>bulbs</t>
  </si>
  <si>
    <t>Glo sticks</t>
  </si>
  <si>
    <t>Christmas gifts</t>
  </si>
  <si>
    <t>British Legion</t>
  </si>
  <si>
    <t>Alan Askew</t>
  </si>
  <si>
    <t>additional keys</t>
  </si>
  <si>
    <t>Awards 4ALL</t>
  </si>
  <si>
    <t>Grant</t>
  </si>
  <si>
    <t>Sunbscription</t>
  </si>
  <si>
    <t>Christmas event</t>
  </si>
  <si>
    <t>Pittington Brass Band</t>
  </si>
  <si>
    <t>Horns</t>
  </si>
  <si>
    <t>C.Winter</t>
  </si>
  <si>
    <t>Plants</t>
  </si>
  <si>
    <t>Hawhtorn Landscaping</t>
  </si>
  <si>
    <t xml:space="preserve">Community Plant </t>
  </si>
  <si>
    <t>Grasscutting etc</t>
  </si>
  <si>
    <t>Flagpole</t>
  </si>
  <si>
    <t>M&amp;S</t>
  </si>
  <si>
    <t>Fruit Krazy Kev</t>
  </si>
  <si>
    <t>Hire of hall</t>
  </si>
  <si>
    <t>Snowman comp vouchers</t>
  </si>
  <si>
    <t>Barclays</t>
  </si>
  <si>
    <t>sal Oct - March</t>
  </si>
  <si>
    <t>Travelling Year</t>
  </si>
  <si>
    <t xml:space="preserve">Postage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</si>
</sst>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£&quot;#,##0;[Red]\-&quot;£&quot;#,##0"/>
    <numFmt numFmtId="165" formatCode="&quot;£&quot;#,##0.00;[Red]\-&quot;£&quot;#,##0.00"/>
    <numFmt numFmtId="166" formatCode="&quot;£&quot;#,##0.00"/>
    <numFmt numFmtId="167" formatCode="&quot;£&quot;#,##0"/>
    <numFmt numFmtId="168" formatCode="dd/mm/yyyy;@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5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39">
    <xf numFmtId="0" fontId="0" fillId="0" borderId="0" xfId="0"/>
    <xf numFmtId="166" fontId="7" fillId="0" borderId="0" xfId="0" applyNumberFormat="1" applyFont="1" applyAlignment="1">
      <alignment vertical="top" wrapText="1"/>
    </xf>
    <xf numFmtId="166" fontId="6" fillId="0" borderId="0" xfId="0" applyNumberFormat="1" applyFont="1" applyAlignment="1">
      <alignment vertical="top" wrapText="1"/>
    </xf>
    <xf numFmtId="14" fontId="7" fillId="0" borderId="0" xfId="0" applyNumberFormat="1" applyFont="1" applyAlignment="1">
      <alignment horizontal="left" vertical="top" wrapText="1"/>
    </xf>
    <xf numFmtId="14" fontId="6" fillId="0" borderId="0" xfId="0" applyNumberFormat="1" applyFont="1" applyAlignment="1">
      <alignment horizontal="left" vertical="top" wrapText="1"/>
    </xf>
    <xf numFmtId="0" fontId="8" fillId="0" borderId="0" xfId="0" applyFont="1"/>
    <xf numFmtId="14" fontId="7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8" fillId="0" borderId="0" xfId="0" applyFont="1" applyAlignment="1">
      <alignment vertical="center" wrapText="1"/>
    </xf>
    <xf numFmtId="166" fontId="8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" fontId="0" fillId="0" borderId="0" xfId="0" applyNumberFormat="1" applyAlignment="1">
      <alignment horizontal="right" vertical="center" wrapText="1"/>
    </xf>
    <xf numFmtId="166" fontId="0" fillId="0" borderId="0" xfId="0" applyNumberFormat="1" applyAlignment="1">
      <alignment vertical="center" wrapText="1"/>
    </xf>
    <xf numFmtId="165" fontId="0" fillId="0" borderId="0" xfId="0" applyNumberFormat="1" applyAlignment="1">
      <alignment horizontal="right" vertical="center" wrapText="1"/>
    </xf>
    <xf numFmtId="166" fontId="8" fillId="0" borderId="0" xfId="0" applyNumberFormat="1" applyFont="1"/>
    <xf numFmtId="165" fontId="8" fillId="0" borderId="0" xfId="0" applyNumberFormat="1" applyFont="1"/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vertical="top"/>
    </xf>
    <xf numFmtId="164" fontId="0" fillId="0" borderId="0" xfId="0" applyNumberFormat="1" applyAlignment="1">
      <alignment vertical="center" wrapText="1"/>
    </xf>
    <xf numFmtId="166" fontId="0" fillId="0" borderId="0" xfId="0" applyNumberFormat="1"/>
    <xf numFmtId="0" fontId="10" fillId="0" borderId="0" xfId="0" applyFont="1"/>
    <xf numFmtId="166" fontId="10" fillId="0" borderId="0" xfId="0" applyNumberFormat="1" applyFont="1"/>
    <xf numFmtId="164" fontId="0" fillId="0" borderId="0" xfId="0" applyNumberFormat="1"/>
    <xf numFmtId="0" fontId="12" fillId="0" borderId="0" xfId="0" applyFont="1"/>
    <xf numFmtId="0" fontId="0" fillId="0" borderId="0" xfId="0" applyFont="1" applyAlignment="1">
      <alignment vertical="top"/>
    </xf>
    <xf numFmtId="4" fontId="6" fillId="0" borderId="0" xfId="0" applyNumberFormat="1" applyFont="1" applyAlignment="1">
      <alignment vertical="top" wrapText="1"/>
    </xf>
    <xf numFmtId="0" fontId="8" fillId="0" borderId="0" xfId="0" applyFont="1" applyAlignment="1">
      <alignment horizontal="right" vertical="center" wrapText="1"/>
    </xf>
    <xf numFmtId="0" fontId="14" fillId="0" borderId="0" xfId="0" applyFont="1"/>
    <xf numFmtId="166" fontId="14" fillId="0" borderId="0" xfId="0" applyNumberFormat="1" applyFont="1" applyAlignment="1">
      <alignment vertical="top" wrapText="1"/>
    </xf>
    <xf numFmtId="166" fontId="15" fillId="0" borderId="0" xfId="0" applyNumberFormat="1" applyFont="1" applyAlignment="1">
      <alignment vertical="top" wrapText="1"/>
    </xf>
    <xf numFmtId="166" fontId="5" fillId="0" borderId="0" xfId="0" applyNumberFormat="1" applyFont="1"/>
    <xf numFmtId="0" fontId="5" fillId="0" borderId="0" xfId="0" applyFont="1"/>
    <xf numFmtId="3" fontId="8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166" fontId="4" fillId="0" borderId="0" xfId="0" applyNumberFormat="1" applyFont="1"/>
    <xf numFmtId="1" fontId="15" fillId="0" borderId="0" xfId="0" applyNumberFormat="1" applyFont="1" applyAlignment="1">
      <alignment vertical="top" wrapText="1"/>
    </xf>
    <xf numFmtId="166" fontId="3" fillId="0" borderId="0" xfId="0" applyNumberFormat="1" applyFont="1"/>
    <xf numFmtId="166" fontId="19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14" fontId="6" fillId="0" borderId="0" xfId="0" applyNumberFormat="1" applyFont="1" applyAlignment="1">
      <alignment vertical="top" wrapText="1"/>
    </xf>
    <xf numFmtId="14" fontId="13" fillId="0" borderId="0" xfId="0" applyNumberFormat="1" applyFont="1" applyAlignment="1">
      <alignment vertical="top" wrapText="1"/>
    </xf>
    <xf numFmtId="14" fontId="6" fillId="0" borderId="0" xfId="0" applyNumberFormat="1" applyFont="1" applyAlignment="1">
      <alignment vertical="top" wrapText="1"/>
    </xf>
    <xf numFmtId="3" fontId="0" fillId="0" borderId="0" xfId="0" applyNumberFormat="1" applyAlignment="1">
      <alignment vertical="top"/>
    </xf>
    <xf numFmtId="0" fontId="8" fillId="0" borderId="0" xfId="0" applyFont="1" applyAlignment="1">
      <alignment vertical="top"/>
    </xf>
    <xf numFmtId="3" fontId="8" fillId="0" borderId="0" xfId="0" applyNumberFormat="1" applyFont="1" applyAlignment="1">
      <alignment vertical="top"/>
    </xf>
    <xf numFmtId="9" fontId="0" fillId="0" borderId="0" xfId="0" applyNumberFormat="1" applyFont="1" applyAlignment="1">
      <alignment vertical="top" wrapText="1"/>
    </xf>
    <xf numFmtId="3" fontId="0" fillId="0" borderId="0" xfId="0" applyNumberFormat="1" applyAlignment="1">
      <alignment horizontal="center" vertical="top"/>
    </xf>
    <xf numFmtId="3" fontId="8" fillId="0" borderId="0" xfId="0" quotePrefix="1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 wrapText="1"/>
    </xf>
    <xf numFmtId="0" fontId="14" fillId="0" borderId="0" xfId="0" applyFont="1" applyAlignment="1">
      <alignment vertical="top"/>
    </xf>
    <xf numFmtId="166" fontId="14" fillId="0" borderId="0" xfId="0" applyNumberFormat="1" applyFont="1" applyAlignment="1">
      <alignment vertical="top"/>
    </xf>
    <xf numFmtId="168" fontId="14" fillId="0" borderId="0" xfId="0" applyNumberFormat="1" applyFont="1" applyAlignment="1">
      <alignment vertical="top"/>
    </xf>
    <xf numFmtId="0" fontId="0" fillId="0" borderId="0" xfId="0" applyFont="1"/>
    <xf numFmtId="166" fontId="2" fillId="0" borderId="0" xfId="0" applyNumberFormat="1" applyFont="1"/>
    <xf numFmtId="166" fontId="0" fillId="0" borderId="0" xfId="0" applyNumberFormat="1" applyFont="1"/>
    <xf numFmtId="0" fontId="11" fillId="0" borderId="0" xfId="0" applyFont="1" applyAlignment="1">
      <alignment horizontal="center" vertical="top"/>
    </xf>
    <xf numFmtId="167" fontId="19" fillId="0" borderId="0" xfId="0" applyNumberFormat="1" applyFont="1"/>
    <xf numFmtId="168" fontId="14" fillId="0" borderId="0" xfId="0" applyNumberFormat="1" applyFont="1" applyAlignment="1">
      <alignment vertical="top" wrapText="1"/>
    </xf>
    <xf numFmtId="168" fontId="15" fillId="0" borderId="0" xfId="0" applyNumberFormat="1" applyFont="1" applyAlignment="1">
      <alignment vertical="top" wrapText="1"/>
    </xf>
    <xf numFmtId="14" fontId="6" fillId="0" borderId="0" xfId="0" applyNumberFormat="1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5" fillId="0" borderId="0" xfId="0" applyFont="1"/>
    <xf numFmtId="166" fontId="15" fillId="0" borderId="0" xfId="0" applyNumberFormat="1" applyFont="1"/>
    <xf numFmtId="166" fontId="14" fillId="0" borderId="0" xfId="0" applyNumberFormat="1" applyFont="1"/>
    <xf numFmtId="1" fontId="14" fillId="0" borderId="0" xfId="0" applyNumberFormat="1" applyFont="1" applyAlignment="1">
      <alignment vertical="top" wrapText="1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/>
    </xf>
    <xf numFmtId="167" fontId="1" fillId="0" borderId="0" xfId="0" applyNumberFormat="1" applyFont="1" applyAlignment="1">
      <alignment vertical="top"/>
    </xf>
    <xf numFmtId="168" fontId="15" fillId="0" borderId="0" xfId="0" applyNumberFormat="1" applyFont="1" applyAlignment="1">
      <alignment vertical="top"/>
    </xf>
    <xf numFmtId="166" fontId="20" fillId="0" borderId="0" xfId="0" applyNumberFormat="1" applyFont="1" applyAlignment="1">
      <alignment vertical="top" wrapText="1"/>
    </xf>
    <xf numFmtId="1" fontId="14" fillId="0" borderId="0" xfId="0" applyNumberFormat="1" applyFont="1" applyAlignment="1">
      <alignment vertical="top" wrapText="1"/>
    </xf>
    <xf numFmtId="1" fontId="14" fillId="0" borderId="0" xfId="0" applyNumberFormat="1" applyFont="1" applyAlignment="1">
      <alignment vertical="top" wrapText="1"/>
    </xf>
    <xf numFmtId="0" fontId="14" fillId="0" borderId="0" xfId="0" applyFont="1" applyAlignment="1">
      <alignment vertical="top" wrapText="1"/>
    </xf>
    <xf numFmtId="1" fontId="14" fillId="0" borderId="0" xfId="0" applyNumberFormat="1" applyFont="1" applyAlignment="1">
      <alignment vertical="top"/>
    </xf>
    <xf numFmtId="166" fontId="14" fillId="0" borderId="0" xfId="0" applyNumberFormat="1" applyFont="1" applyAlignment="1" applyProtection="1">
      <alignment vertical="top"/>
      <protection locked="0"/>
    </xf>
    <xf numFmtId="9" fontId="0" fillId="0" borderId="0" xfId="0" applyNumberFormat="1" applyAlignment="1">
      <alignment horizontal="center" vertical="top"/>
    </xf>
    <xf numFmtId="9" fontId="8" fillId="0" borderId="0" xfId="0" quotePrefix="1" applyNumberFormat="1" applyFont="1" applyAlignment="1">
      <alignment horizontal="center" vertical="top"/>
    </xf>
    <xf numFmtId="9" fontId="0" fillId="0" borderId="0" xfId="0" applyNumberFormat="1" applyFont="1" applyAlignment="1">
      <alignment vertical="top"/>
    </xf>
    <xf numFmtId="9" fontId="8" fillId="0" borderId="0" xfId="0" applyNumberFormat="1" applyFont="1" applyAlignment="1">
      <alignment vertical="top"/>
    </xf>
    <xf numFmtId="9" fontId="0" fillId="0" borderId="0" xfId="0" applyNumberFormat="1" applyAlignment="1">
      <alignment vertical="top"/>
    </xf>
    <xf numFmtId="0" fontId="14" fillId="0" borderId="0" xfId="0" applyFont="1" applyAlignment="1">
      <alignment vertical="top" wrapText="1"/>
    </xf>
    <xf numFmtId="1" fontId="19" fillId="0" borderId="0" xfId="0" applyNumberFormat="1" applyFont="1" applyAlignment="1">
      <alignment horizontal="right" vertical="center"/>
    </xf>
    <xf numFmtId="0" fontId="19" fillId="0" borderId="0" xfId="0" applyFont="1"/>
    <xf numFmtId="1" fontId="19" fillId="0" borderId="0" xfId="0" applyNumberFormat="1" applyFont="1" applyAlignment="1">
      <alignment horizontal="right" vertical="center" wrapText="1"/>
    </xf>
    <xf numFmtId="1" fontId="20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right" vertical="center"/>
    </xf>
    <xf numFmtId="1" fontId="14" fillId="0" borderId="0" xfId="0" applyNumberFormat="1" applyFont="1" applyAlignment="1">
      <alignment vertical="top" wrapText="1"/>
    </xf>
    <xf numFmtId="0" fontId="14" fillId="0" borderId="0" xfId="0" applyFont="1" applyAlignment="1">
      <alignment vertical="top" wrapText="1"/>
    </xf>
    <xf numFmtId="1" fontId="19" fillId="0" borderId="0" xfId="0" applyNumberFormat="1" applyFont="1" applyAlignment="1">
      <alignment horizontal="left" vertical="center" wrapText="1"/>
    </xf>
    <xf numFmtId="1" fontId="14" fillId="0" borderId="0" xfId="0" applyNumberFormat="1" applyFont="1" applyAlignment="1">
      <alignment horizontal="left" vertical="top" wrapText="1"/>
    </xf>
    <xf numFmtId="1" fontId="14" fillId="0" borderId="0" xfId="0" applyNumberFormat="1" applyFont="1" applyAlignment="1">
      <alignment horizontal="left" vertical="top"/>
    </xf>
    <xf numFmtId="1" fontId="14" fillId="0" borderId="0" xfId="0" quotePrefix="1" applyNumberFormat="1" applyFont="1" applyAlignment="1">
      <alignment horizontal="left" vertical="top"/>
    </xf>
    <xf numFmtId="1" fontId="15" fillId="0" borderId="0" xfId="0" applyNumberFormat="1" applyFont="1" applyAlignment="1">
      <alignment horizontal="left" vertical="top"/>
    </xf>
    <xf numFmtId="1" fontId="15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vertical="top"/>
    </xf>
    <xf numFmtId="166" fontId="21" fillId="0" borderId="0" xfId="0" applyNumberFormat="1" applyFont="1" applyAlignment="1">
      <alignment vertical="top" wrapText="1"/>
    </xf>
    <xf numFmtId="166" fontId="22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166" fontId="15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0" fontId="15" fillId="0" borderId="0" xfId="0" applyFont="1" applyAlignment="1">
      <alignment vertical="top"/>
    </xf>
    <xf numFmtId="1" fontId="20" fillId="0" borderId="0" xfId="0" applyNumberFormat="1" applyFont="1" applyAlignment="1">
      <alignment horizontal="right" vertical="center"/>
    </xf>
    <xf numFmtId="0" fontId="20" fillId="0" borderId="0" xfId="0" applyFont="1"/>
    <xf numFmtId="1" fontId="14" fillId="0" borderId="0" xfId="0" applyNumberFormat="1" applyFont="1" applyAlignment="1">
      <alignment vertical="top" wrapText="1"/>
    </xf>
    <xf numFmtId="0" fontId="14" fillId="0" borderId="0" xfId="0" applyFont="1" applyAlignment="1">
      <alignment vertical="top" wrapText="1"/>
    </xf>
    <xf numFmtId="14" fontId="6" fillId="0" borderId="0" xfId="0" applyNumberFormat="1" applyFont="1" applyAlignment="1">
      <alignment vertical="top" wrapText="1"/>
    </xf>
    <xf numFmtId="1" fontId="14" fillId="0" borderId="0" xfId="0" applyNumberFormat="1" applyFont="1" applyAlignment="1">
      <alignment vertical="top" wrapText="1"/>
    </xf>
    <xf numFmtId="1" fontId="14" fillId="0" borderId="0" xfId="0" applyNumberFormat="1" applyFont="1" applyAlignment="1">
      <alignment vertical="top" wrapText="1"/>
    </xf>
    <xf numFmtId="1" fontId="14" fillId="0" borderId="0" xfId="0" applyNumberFormat="1" applyFont="1" applyAlignment="1">
      <alignment vertical="top" wrapText="1"/>
    </xf>
    <xf numFmtId="1" fontId="14" fillId="0" borderId="0" xfId="0" applyNumberFormat="1" applyFont="1" applyAlignment="1">
      <alignment vertical="top" wrapText="1"/>
    </xf>
    <xf numFmtId="1" fontId="14" fillId="0" borderId="0" xfId="0" applyNumberFormat="1" applyFont="1" applyAlignment="1">
      <alignment vertical="top" wrapText="1"/>
    </xf>
    <xf numFmtId="1" fontId="14" fillId="0" borderId="0" xfId="0" applyNumberFormat="1" applyFont="1" applyAlignment="1">
      <alignment vertical="top" wrapText="1"/>
    </xf>
    <xf numFmtId="1" fontId="14" fillId="0" borderId="0" xfId="0" applyNumberFormat="1" applyFont="1" applyAlignment="1">
      <alignment vertical="top" wrapText="1"/>
    </xf>
    <xf numFmtId="1" fontId="14" fillId="0" borderId="0" xfId="0" applyNumberFormat="1" applyFont="1" applyAlignment="1">
      <alignment vertical="top" wrapText="1"/>
    </xf>
    <xf numFmtId="1" fontId="14" fillId="0" borderId="0" xfId="0" applyNumberFormat="1" applyFont="1" applyAlignment="1">
      <alignment vertical="top" wrapText="1"/>
    </xf>
    <xf numFmtId="14" fontId="6" fillId="0" borderId="0" xfId="0" applyNumberFormat="1" applyFont="1" applyAlignment="1">
      <alignment vertical="top" wrapText="1"/>
    </xf>
    <xf numFmtId="1" fontId="14" fillId="0" borderId="0" xfId="0" applyNumberFormat="1" applyFont="1" applyAlignment="1">
      <alignment vertical="top" wrapText="1"/>
    </xf>
    <xf numFmtId="1" fontId="14" fillId="0" borderId="0" xfId="0" applyNumberFormat="1" applyFont="1" applyAlignment="1">
      <alignment vertical="top" wrapText="1"/>
    </xf>
    <xf numFmtId="1" fontId="14" fillId="0" borderId="0" xfId="0" applyNumberFormat="1" applyFont="1" applyAlignment="1">
      <alignment vertical="top" wrapText="1"/>
    </xf>
    <xf numFmtId="1" fontId="14" fillId="0" borderId="0" xfId="0" applyNumberFormat="1" applyFont="1" applyAlignment="1">
      <alignment vertical="top" wrapText="1"/>
    </xf>
    <xf numFmtId="14" fontId="6" fillId="0" borderId="0" xfId="0" applyNumberFormat="1" applyFont="1" applyAlignment="1">
      <alignment vertical="top" wrapText="1"/>
    </xf>
    <xf numFmtId="1" fontId="14" fillId="0" borderId="0" xfId="0" applyNumberFormat="1" applyFont="1" applyAlignment="1">
      <alignment vertical="top" wrapText="1"/>
    </xf>
    <xf numFmtId="1" fontId="14" fillId="0" borderId="0" xfId="0" applyNumberFormat="1" applyFont="1" applyAlignment="1">
      <alignment vertical="top" wrapText="1"/>
    </xf>
    <xf numFmtId="1" fontId="6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1" fontId="9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14" fontId="6" fillId="0" borderId="0" xfId="0" applyNumberFormat="1" applyFont="1" applyAlignment="1">
      <alignment vertical="top" wrapText="1"/>
    </xf>
    <xf numFmtId="14" fontId="13" fillId="0" borderId="0" xfId="0" applyNumberFormat="1" applyFont="1" applyAlignment="1">
      <alignment vertical="top" wrapText="1"/>
    </xf>
    <xf numFmtId="166" fontId="9" fillId="0" borderId="0" xfId="0" applyNumberFormat="1" applyFont="1" applyAlignment="1">
      <alignment vertical="top" wrapText="1"/>
    </xf>
    <xf numFmtId="0" fontId="10" fillId="0" borderId="0" xfId="0" applyFont="1" applyAlignment="1"/>
    <xf numFmtId="0" fontId="8" fillId="0" borderId="0" xfId="0" applyFont="1" applyAlignment="1">
      <alignment vertical="top" wrapText="1"/>
    </xf>
    <xf numFmtId="0" fontId="0" fillId="0" borderId="0" xfId="0" applyAlignment="1"/>
    <xf numFmtId="1" fontId="14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14" fillId="0" borderId="0" xfId="0" applyFont="1" applyAlignment="1">
      <alignment vertical="top" wrapText="1"/>
    </xf>
    <xf numFmtId="3" fontId="0" fillId="0" borderId="0" xfId="0" applyNumberFormat="1" applyAlignment="1">
      <alignment vertical="top" wrapText="1"/>
    </xf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workbookViewId="0">
      <selection activeCell="D12" sqref="D12"/>
    </sheetView>
  </sheetViews>
  <sheetFormatPr baseColWidth="10" defaultColWidth="8.83203125" defaultRowHeight="17" customHeight="1" x14ac:dyDescent="0.2"/>
  <cols>
    <col min="1" max="1" width="10.1640625" style="40" bestFit="1" customWidth="1"/>
    <col min="2" max="2" width="14.1640625" style="4" customWidth="1"/>
    <col min="3" max="3" width="18.1640625" style="2" customWidth="1"/>
    <col min="4" max="4" width="12.1640625" style="26" customWidth="1"/>
    <col min="5" max="5" width="9.1640625" style="2" bestFit="1" customWidth="1"/>
    <col min="6" max="6" width="8.6640625" style="2" customWidth="1"/>
    <col min="7" max="7" width="10" style="2" customWidth="1"/>
    <col min="8" max="8" width="8.83203125" style="2" customWidth="1"/>
    <col min="9" max="9" width="9.83203125" style="2" customWidth="1"/>
    <col min="10" max="10" width="11.83203125" style="2" customWidth="1"/>
    <col min="11" max="11" width="9.33203125" style="2" bestFit="1" customWidth="1"/>
    <col min="12" max="13" width="8.83203125" style="2"/>
    <col min="14" max="14" width="9.5" style="2" bestFit="1" customWidth="1"/>
    <col min="15" max="16384" width="8.83203125" style="2"/>
  </cols>
  <sheetData>
    <row r="1" spans="1:9" ht="17" customHeight="1" x14ac:dyDescent="0.2">
      <c r="A1" s="130" t="s">
        <v>226</v>
      </c>
      <c r="B1" s="126"/>
      <c r="C1" s="126"/>
      <c r="D1" s="126"/>
      <c r="E1" s="126"/>
      <c r="F1" s="126"/>
      <c r="G1" s="126"/>
    </row>
    <row r="2" spans="1:9" ht="17" customHeight="1" x14ac:dyDescent="0.2">
      <c r="A2" s="41"/>
      <c r="B2" s="39"/>
      <c r="C2" s="39"/>
      <c r="D2" s="39"/>
      <c r="E2" s="39"/>
      <c r="F2" s="39"/>
      <c r="G2" s="39"/>
    </row>
    <row r="3" spans="1:9" s="1" customFormat="1" ht="17" customHeight="1" x14ac:dyDescent="0.2">
      <c r="A3" s="127" t="s">
        <v>15</v>
      </c>
      <c r="B3" s="128"/>
      <c r="C3" s="128"/>
      <c r="D3" s="128"/>
      <c r="E3" s="1" t="s">
        <v>8</v>
      </c>
      <c r="F3" s="1" t="s">
        <v>9</v>
      </c>
      <c r="G3" s="1" t="s">
        <v>2</v>
      </c>
      <c r="H3" s="1" t="s">
        <v>7</v>
      </c>
      <c r="I3" s="1" t="s">
        <v>65</v>
      </c>
    </row>
    <row r="4" spans="1:9" ht="17" customHeight="1" x14ac:dyDescent="0.2">
      <c r="A4" s="40">
        <v>43556</v>
      </c>
      <c r="B4" s="7" t="s">
        <v>81</v>
      </c>
      <c r="C4" s="7" t="s">
        <v>8</v>
      </c>
      <c r="D4" s="2">
        <v>8672</v>
      </c>
      <c r="E4" s="58">
        <v>8672</v>
      </c>
    </row>
    <row r="5" spans="1:9" ht="17" customHeight="1" x14ac:dyDescent="0.2">
      <c r="A5" s="107">
        <v>43557</v>
      </c>
      <c r="B5" s="7" t="s">
        <v>81</v>
      </c>
      <c r="C5" s="25" t="s">
        <v>9</v>
      </c>
      <c r="D5" s="2">
        <v>0</v>
      </c>
      <c r="E5" s="58"/>
      <c r="F5" s="2">
        <v>0</v>
      </c>
    </row>
    <row r="6" spans="1:9" ht="17" customHeight="1" x14ac:dyDescent="0.2">
      <c r="B6" s="4" t="s">
        <v>132</v>
      </c>
      <c r="C6" s="2" t="s">
        <v>2</v>
      </c>
      <c r="D6" s="2">
        <v>830.23</v>
      </c>
      <c r="G6" s="2">
        <v>830.23</v>
      </c>
    </row>
    <row r="7" spans="1:9" ht="17" customHeight="1" x14ac:dyDescent="0.2">
      <c r="A7" s="40">
        <v>43647</v>
      </c>
      <c r="B7" s="4" t="s">
        <v>139</v>
      </c>
      <c r="C7" s="2" t="s">
        <v>140</v>
      </c>
      <c r="D7" s="2">
        <v>4.7300000000000004</v>
      </c>
      <c r="H7" s="2">
        <v>4.7300000000000004</v>
      </c>
    </row>
    <row r="8" spans="1:9" ht="17" customHeight="1" x14ac:dyDescent="0.2">
      <c r="B8" s="4" t="s">
        <v>139</v>
      </c>
      <c r="C8" s="2" t="s">
        <v>140</v>
      </c>
      <c r="D8" s="2"/>
    </row>
    <row r="9" spans="1:9" ht="17" customHeight="1" x14ac:dyDescent="0.2">
      <c r="A9" s="42"/>
      <c r="B9" s="4" t="s">
        <v>139</v>
      </c>
      <c r="C9" s="2" t="s">
        <v>140</v>
      </c>
      <c r="D9" s="2"/>
    </row>
    <row r="10" spans="1:9" ht="17" customHeight="1" x14ac:dyDescent="0.2">
      <c r="A10" s="61"/>
      <c r="B10" s="4" t="s">
        <v>81</v>
      </c>
      <c r="C10" s="2" t="s">
        <v>189</v>
      </c>
      <c r="D10" s="2"/>
    </row>
    <row r="11" spans="1:9" ht="17" customHeight="1" x14ac:dyDescent="0.2">
      <c r="A11" s="61"/>
      <c r="B11" s="4" t="s">
        <v>139</v>
      </c>
      <c r="C11" s="2" t="s">
        <v>140</v>
      </c>
      <c r="D11" s="2">
        <v>4.7300000000000004</v>
      </c>
      <c r="H11" s="2">
        <v>4.7300000000000004</v>
      </c>
    </row>
    <row r="12" spans="1:9" ht="17" customHeight="1" x14ac:dyDescent="0.2">
      <c r="A12" s="117">
        <v>43768</v>
      </c>
      <c r="B12" s="4" t="s">
        <v>260</v>
      </c>
      <c r="C12" s="2" t="s">
        <v>261</v>
      </c>
      <c r="D12" s="2">
        <v>8580</v>
      </c>
      <c r="I12" s="2">
        <v>8580</v>
      </c>
    </row>
    <row r="13" spans="1:9" ht="17" customHeight="1" x14ac:dyDescent="0.2">
      <c r="A13" s="117">
        <v>43831</v>
      </c>
      <c r="B13" s="4" t="s">
        <v>276</v>
      </c>
      <c r="C13" s="2" t="s">
        <v>7</v>
      </c>
      <c r="D13" s="2">
        <v>4.82</v>
      </c>
      <c r="H13" s="2">
        <v>4.82</v>
      </c>
    </row>
    <row r="14" spans="1:9" ht="17" customHeight="1" x14ac:dyDescent="0.2">
      <c r="A14" s="122"/>
      <c r="D14" s="2"/>
    </row>
    <row r="15" spans="1:9" s="1" customFormat="1" ht="17" customHeight="1" x14ac:dyDescent="0.2">
      <c r="A15" s="6" t="s">
        <v>10</v>
      </c>
      <c r="B15" s="3"/>
      <c r="D15" s="1">
        <f>SUM(D4:D13)</f>
        <v>18096.509999999998</v>
      </c>
      <c r="E15" s="1">
        <f t="shared" ref="E15:I15" si="0">SUM(E4:E13)</f>
        <v>8672</v>
      </c>
      <c r="F15" s="1">
        <f t="shared" si="0"/>
        <v>0</v>
      </c>
      <c r="G15" s="1">
        <f t="shared" si="0"/>
        <v>830.23</v>
      </c>
      <c r="H15" s="1">
        <f t="shared" si="0"/>
        <v>14.280000000000001</v>
      </c>
      <c r="I15" s="1">
        <f t="shared" si="0"/>
        <v>8580</v>
      </c>
    </row>
    <row r="16" spans="1:9" ht="17" customHeight="1" x14ac:dyDescent="0.2">
      <c r="D16" s="2"/>
    </row>
    <row r="17" spans="1:4" ht="17" customHeight="1" x14ac:dyDescent="0.2">
      <c r="A17" s="129"/>
      <c r="B17" s="126"/>
      <c r="C17" s="126"/>
      <c r="D17" s="1"/>
    </row>
    <row r="18" spans="1:4" ht="17" customHeight="1" x14ac:dyDescent="0.2">
      <c r="A18" s="129" t="s">
        <v>105</v>
      </c>
      <c r="B18" s="126"/>
      <c r="C18" s="2">
        <f>D15-E15</f>
        <v>9424.5099999999984</v>
      </c>
    </row>
    <row r="56" spans="1:2" ht="17" customHeight="1" x14ac:dyDescent="0.2">
      <c r="A56" s="125"/>
      <c r="B56" s="126"/>
    </row>
  </sheetData>
  <mergeCells count="5">
    <mergeCell ref="A56:B56"/>
    <mergeCell ref="A3:D3"/>
    <mergeCell ref="A17:C17"/>
    <mergeCell ref="A1:G1"/>
    <mergeCell ref="A18:B18"/>
  </mergeCells>
  <phoneticPr fontId="18" type="noConversion"/>
  <printOptions headings="1" gridLines="1"/>
  <pageMargins left="0.25" right="0.25" top="0.75" bottom="0.75" header="0.3" footer="0.3"/>
  <pageSetup paperSize="9" orientation="landscape" horizontalDpi="4294967293" verticalDpi="4294967293" copies="2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workbookViewId="0">
      <selection activeCell="E15" sqref="E15"/>
    </sheetView>
  </sheetViews>
  <sheetFormatPr baseColWidth="10" defaultColWidth="8.83203125" defaultRowHeight="16" x14ac:dyDescent="0.2"/>
  <cols>
    <col min="1" max="1" width="20.33203125" style="32" customWidth="1"/>
    <col min="2" max="2" width="11.33203125" style="31" customWidth="1"/>
    <col min="3" max="3" width="10.1640625" style="31" bestFit="1" customWidth="1"/>
    <col min="4" max="4" width="11.5" style="31" bestFit="1" customWidth="1"/>
    <col min="5" max="6" width="11" style="31" customWidth="1"/>
    <col min="7" max="16384" width="8.83203125" style="32"/>
  </cols>
  <sheetData>
    <row r="1" spans="1:7" s="21" customFormat="1" x14ac:dyDescent="0.2">
      <c r="A1" s="21" t="s">
        <v>42</v>
      </c>
      <c r="B1" s="22" t="s">
        <v>124</v>
      </c>
      <c r="C1" s="22"/>
      <c r="D1" s="22"/>
      <c r="E1" s="22"/>
      <c r="F1" s="22"/>
    </row>
    <row r="2" spans="1:7" s="21" customFormat="1" x14ac:dyDescent="0.2">
      <c r="B2" s="22"/>
      <c r="C2" s="22"/>
      <c r="D2" s="22"/>
      <c r="E2" s="22"/>
      <c r="F2" s="22"/>
    </row>
    <row r="3" spans="1:7" s="21" customFormat="1" x14ac:dyDescent="0.2">
      <c r="A3" s="21" t="s">
        <v>71</v>
      </c>
      <c r="B3" s="31"/>
      <c r="C3" s="22"/>
      <c r="D3" s="22"/>
      <c r="E3" s="22"/>
      <c r="F3" s="22"/>
    </row>
    <row r="4" spans="1:7" s="21" customFormat="1" x14ac:dyDescent="0.2">
      <c r="A4" s="21" t="s">
        <v>69</v>
      </c>
      <c r="B4" s="31">
        <v>9483.61</v>
      </c>
      <c r="C4" s="22"/>
      <c r="D4" s="22"/>
      <c r="E4" s="22"/>
      <c r="F4" s="22"/>
    </row>
    <row r="5" spans="1:7" s="21" customFormat="1" x14ac:dyDescent="0.2">
      <c r="A5" s="21" t="s">
        <v>68</v>
      </c>
      <c r="B5" s="31">
        <v>4609.6400000000003</v>
      </c>
      <c r="C5" s="22"/>
      <c r="D5" s="22"/>
      <c r="E5" s="22"/>
      <c r="F5" s="22"/>
    </row>
    <row r="6" spans="1:7" s="21" customFormat="1" x14ac:dyDescent="0.2">
      <c r="A6" s="21" t="s">
        <v>229</v>
      </c>
      <c r="B6" s="31">
        <v>154.31</v>
      </c>
      <c r="C6" s="22">
        <f>B4+B5-B6</f>
        <v>13938.94</v>
      </c>
      <c r="D6" s="22"/>
      <c r="E6" s="22"/>
      <c r="F6" s="22"/>
    </row>
    <row r="7" spans="1:7" s="21" customFormat="1" x14ac:dyDescent="0.2">
      <c r="B7" s="31"/>
      <c r="C7" s="22"/>
      <c r="D7" s="22"/>
      <c r="E7" s="22"/>
      <c r="F7" s="22"/>
    </row>
    <row r="8" spans="1:7" s="21" customFormat="1" x14ac:dyDescent="0.2">
      <c r="A8" s="21" t="s">
        <v>66</v>
      </c>
      <c r="B8" s="22"/>
      <c r="C8" s="22">
        <f>Income!$D$15</f>
        <v>18096.509999999998</v>
      </c>
      <c r="D8" s="22"/>
      <c r="E8" s="22"/>
      <c r="F8" s="22"/>
    </row>
    <row r="9" spans="1:7" s="21" customFormat="1" x14ac:dyDescent="0.2">
      <c r="A9" s="21" t="s">
        <v>67</v>
      </c>
      <c r="C9" s="31">
        <f>'Exp master'!$F$50</f>
        <v>9710.9600000000009</v>
      </c>
      <c r="D9" s="31"/>
      <c r="E9" s="22"/>
      <c r="F9" s="22"/>
    </row>
    <row r="10" spans="1:7" s="21" customFormat="1" x14ac:dyDescent="0.2">
      <c r="A10" s="21" t="s">
        <v>78</v>
      </c>
      <c r="B10" s="31"/>
      <c r="C10" s="22">
        <f>C6+C8-C9</f>
        <v>22324.489999999998</v>
      </c>
      <c r="D10" s="22"/>
      <c r="E10" s="22"/>
      <c r="F10" s="22"/>
      <c r="G10" s="21" t="s">
        <v>73</v>
      </c>
    </row>
    <row r="11" spans="1:7" s="21" customFormat="1" x14ac:dyDescent="0.2">
      <c r="B11" s="31"/>
      <c r="C11" s="22"/>
      <c r="D11" s="22"/>
      <c r="E11" s="22"/>
      <c r="F11" s="22"/>
    </row>
    <row r="12" spans="1:7" x14ac:dyDescent="0.2">
      <c r="A12" s="32" t="s">
        <v>69</v>
      </c>
      <c r="B12" s="31">
        <v>10328.120000000001</v>
      </c>
      <c r="E12" s="35"/>
    </row>
    <row r="13" spans="1:7" x14ac:dyDescent="0.2">
      <c r="A13" s="32" t="s">
        <v>68</v>
      </c>
      <c r="B13" s="31">
        <v>14328.72</v>
      </c>
    </row>
    <row r="14" spans="1:7" x14ac:dyDescent="0.2">
      <c r="A14" s="32" t="s">
        <v>10</v>
      </c>
      <c r="B14" s="31">
        <f>SUM(B12:B13)</f>
        <v>24656.84</v>
      </c>
    </row>
    <row r="15" spans="1:7" x14ac:dyDescent="0.2">
      <c r="A15" s="32" t="s">
        <v>79</v>
      </c>
      <c r="B15" s="31">
        <f>'Exp master'!$G$50</f>
        <v>2332.35</v>
      </c>
      <c r="C15" s="22">
        <f>B14-B15</f>
        <v>22324.49</v>
      </c>
    </row>
    <row r="26" spans="2:2" x14ac:dyDescent="0.2">
      <c r="B26" s="37" t="s">
        <v>73</v>
      </c>
    </row>
  </sheetData>
  <phoneticPr fontId="18" type="noConversion"/>
  <printOptions headings="1" gridLines="1"/>
  <pageMargins left="0.7" right="0.7" top="0.75" bottom="0.75" header="0.3" footer="0.3"/>
  <pageSetup paperSize="9" orientation="portrait" horizontalDpi="0" verticalDpi="0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9"/>
  <sheetViews>
    <sheetView tabSelected="1" workbookViewId="0">
      <selection activeCell="F5" sqref="F5"/>
    </sheetView>
  </sheetViews>
  <sheetFormatPr baseColWidth="10" defaultRowHeight="15" x14ac:dyDescent="0.2"/>
  <cols>
    <col min="1" max="1" width="19.83203125" bestFit="1" customWidth="1"/>
    <col min="2" max="2" width="10.83203125" style="20"/>
  </cols>
  <sheetData>
    <row r="1" spans="1:3" x14ac:dyDescent="0.2">
      <c r="A1" s="5" t="s">
        <v>42</v>
      </c>
    </row>
    <row r="2" spans="1:3" x14ac:dyDescent="0.2">
      <c r="A2" s="133" t="s">
        <v>95</v>
      </c>
      <c r="B2" s="134"/>
      <c r="C2" s="134"/>
    </row>
    <row r="3" spans="1:3" ht="16" x14ac:dyDescent="0.2">
      <c r="A3" s="131" t="s">
        <v>227</v>
      </c>
      <c r="B3" s="132"/>
      <c r="C3" s="132"/>
    </row>
    <row r="4" spans="1:3" s="5" customFormat="1" x14ac:dyDescent="0.2">
      <c r="A4" s="63" t="s">
        <v>103</v>
      </c>
      <c r="B4" s="64"/>
      <c r="C4" s="64">
        <v>13938.94</v>
      </c>
    </row>
    <row r="5" spans="1:3" x14ac:dyDescent="0.2">
      <c r="A5" s="63" t="s">
        <v>94</v>
      </c>
      <c r="B5" s="2"/>
      <c r="C5" s="28"/>
    </row>
    <row r="6" spans="1:3" x14ac:dyDescent="0.2">
      <c r="A6" s="62" t="s">
        <v>8</v>
      </c>
      <c r="B6" s="2">
        <v>8672</v>
      </c>
      <c r="C6" s="28"/>
    </row>
    <row r="7" spans="1:3" x14ac:dyDescent="0.2">
      <c r="A7" s="51" t="s">
        <v>9</v>
      </c>
      <c r="B7" s="2">
        <f>Income!$D$5</f>
        <v>0</v>
      </c>
      <c r="C7" s="28"/>
    </row>
    <row r="8" spans="1:3" x14ac:dyDescent="0.2">
      <c r="A8" s="2" t="s">
        <v>84</v>
      </c>
      <c r="B8" s="65">
        <f>Income!$G$15</f>
        <v>830.23</v>
      </c>
      <c r="C8" s="28"/>
    </row>
    <row r="9" spans="1:3" x14ac:dyDescent="0.2">
      <c r="A9" s="2" t="s">
        <v>260</v>
      </c>
      <c r="B9" s="65">
        <f>Income!$D$12</f>
        <v>8580</v>
      </c>
      <c r="C9" s="28"/>
    </row>
    <row r="10" spans="1:3" x14ac:dyDescent="0.2">
      <c r="A10" s="2" t="s">
        <v>7</v>
      </c>
      <c r="B10" s="65">
        <f>Income!$H$15</f>
        <v>14.280000000000001</v>
      </c>
      <c r="C10" s="28"/>
    </row>
    <row r="11" spans="1:3" s="5" customFormat="1" x14ac:dyDescent="0.2">
      <c r="A11" s="1" t="s">
        <v>10</v>
      </c>
      <c r="B11" s="64">
        <f>SUM(B6:B10)</f>
        <v>18096.509999999998</v>
      </c>
      <c r="C11" s="64">
        <f>B11</f>
        <v>18096.509999999998</v>
      </c>
    </row>
    <row r="12" spans="1:3" x14ac:dyDescent="0.2">
      <c r="A12" s="63" t="s">
        <v>96</v>
      </c>
      <c r="B12" s="65"/>
      <c r="C12" s="28"/>
    </row>
    <row r="13" spans="1:3" x14ac:dyDescent="0.2">
      <c r="A13" s="28" t="s">
        <v>97</v>
      </c>
      <c r="B13" s="38">
        <f>'Exp master'!$J$50</f>
        <v>1663.47</v>
      </c>
      <c r="C13" s="28"/>
    </row>
    <row r="14" spans="1:3" x14ac:dyDescent="0.2">
      <c r="A14" s="28" t="s">
        <v>74</v>
      </c>
      <c r="B14" s="65">
        <f>'Exp master'!$O$50</f>
        <v>2200.21</v>
      </c>
      <c r="C14" s="28"/>
    </row>
    <row r="15" spans="1:3" x14ac:dyDescent="0.2">
      <c r="A15" s="28" t="s">
        <v>101</v>
      </c>
      <c r="B15" s="65">
        <f>'Exp master'!$P$50</f>
        <v>39.58</v>
      </c>
      <c r="C15" s="28"/>
    </row>
    <row r="16" spans="1:3" x14ac:dyDescent="0.2">
      <c r="A16" s="28" t="s">
        <v>100</v>
      </c>
      <c r="B16" s="65">
        <f>'Exp master'!$N$50</f>
        <v>705.28</v>
      </c>
      <c r="C16" s="28"/>
    </row>
    <row r="17" spans="1:6" x14ac:dyDescent="0.2">
      <c r="A17" s="28" t="s">
        <v>85</v>
      </c>
      <c r="B17" s="65">
        <f>'Exp master'!$I$50</f>
        <v>300</v>
      </c>
      <c r="C17" s="28"/>
    </row>
    <row r="18" spans="1:6" x14ac:dyDescent="0.2">
      <c r="A18" s="28" t="s">
        <v>99</v>
      </c>
      <c r="B18" s="65">
        <f>'Exp master'!$M$50</f>
        <v>1951.74</v>
      </c>
      <c r="C18" s="28"/>
    </row>
    <row r="19" spans="1:6" x14ac:dyDescent="0.2">
      <c r="A19" s="28" t="s">
        <v>98</v>
      </c>
      <c r="B19" s="65">
        <f>'Exp master'!$L$50</f>
        <v>2429.3199999999997</v>
      </c>
      <c r="C19" s="28"/>
    </row>
    <row r="20" spans="1:6" x14ac:dyDescent="0.2">
      <c r="A20" s="28" t="s">
        <v>5</v>
      </c>
      <c r="B20" s="65">
        <f>'Exp master'!$K$50</f>
        <v>27</v>
      </c>
      <c r="C20" s="28"/>
    </row>
    <row r="21" spans="1:6" x14ac:dyDescent="0.2">
      <c r="A21" s="28" t="s">
        <v>2</v>
      </c>
      <c r="B21" s="29">
        <f>'Exp master'!$H$50</f>
        <v>394.35499999999996</v>
      </c>
      <c r="C21" s="28"/>
    </row>
    <row r="22" spans="1:6" s="5" customFormat="1" x14ac:dyDescent="0.2">
      <c r="A22" s="63" t="s">
        <v>10</v>
      </c>
      <c r="B22" s="64">
        <f>SUM(B13:B21)</f>
        <v>9710.9549999999981</v>
      </c>
      <c r="C22" s="64">
        <f>B22</f>
        <v>9710.9549999999981</v>
      </c>
      <c r="E22" s="71"/>
      <c r="F22" s="14"/>
    </row>
    <row r="23" spans="1:6" s="5" customFormat="1" x14ac:dyDescent="0.2">
      <c r="A23" s="63" t="s">
        <v>104</v>
      </c>
      <c r="B23" s="64"/>
      <c r="C23" s="64">
        <f>C4+C11-C22</f>
        <v>22324.494999999999</v>
      </c>
      <c r="F23" s="14"/>
    </row>
    <row r="26" spans="1:6" s="5" customFormat="1" x14ac:dyDescent="0.2">
      <c r="A26" s="5" t="s">
        <v>102</v>
      </c>
      <c r="B26" s="14"/>
    </row>
    <row r="27" spans="1:6" ht="16" x14ac:dyDescent="0.2">
      <c r="A27" t="s">
        <v>69</v>
      </c>
      <c r="B27" s="31"/>
    </row>
    <row r="28" spans="1:6" s="54" customFormat="1" ht="16" x14ac:dyDescent="0.2">
      <c r="A28" s="54" t="s">
        <v>68</v>
      </c>
      <c r="B28" s="55"/>
      <c r="C28" s="56"/>
    </row>
    <row r="29" spans="1:6" x14ac:dyDescent="0.2">
      <c r="A29" s="54" t="s">
        <v>109</v>
      </c>
      <c r="C29" s="20">
        <f>(B27+B28-B29)</f>
        <v>0</v>
      </c>
      <c r="D29" s="20"/>
    </row>
  </sheetData>
  <mergeCells count="2">
    <mergeCell ref="A3:C3"/>
    <mergeCell ref="A2:C2"/>
  </mergeCells>
  <phoneticPr fontId="18" type="noConversion"/>
  <pageMargins left="0.7" right="0.7" top="0.75" bottom="0.75" header="0.3" footer="0.3"/>
  <pageSetup paperSize="9" orientation="portrait" horizontalDpi="0" verticalDpi="0" copies="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"/>
  <sheetViews>
    <sheetView workbookViewId="0">
      <selection activeCell="E17" sqref="E17"/>
    </sheetView>
  </sheetViews>
  <sheetFormatPr baseColWidth="10" defaultColWidth="8.83203125" defaultRowHeight="15" x14ac:dyDescent="0.2"/>
  <cols>
    <col min="1" max="1" width="18.83203125" customWidth="1"/>
    <col min="2" max="2" width="21.5" customWidth="1"/>
    <col min="3" max="3" width="8.1640625" customWidth="1"/>
    <col min="4" max="4" width="12.33203125" customWidth="1"/>
    <col min="5" max="5" width="13.5" customWidth="1"/>
    <col min="6" max="6" width="14" customWidth="1"/>
    <col min="7" max="7" width="17.6640625" customWidth="1"/>
    <col min="8" max="8" width="16.33203125" customWidth="1"/>
    <col min="9" max="9" width="14.1640625" customWidth="1"/>
    <col min="10" max="10" width="17.5" customWidth="1"/>
    <col min="11" max="11" width="16.6640625" customWidth="1"/>
    <col min="12" max="12" width="16.1640625" customWidth="1"/>
  </cols>
  <sheetData>
    <row r="1" spans="1:12" ht="32" x14ac:dyDescent="0.2">
      <c r="A1" s="8" t="s">
        <v>16</v>
      </c>
      <c r="B1" s="8"/>
      <c r="C1" s="8"/>
      <c r="D1" s="8" t="s">
        <v>27</v>
      </c>
      <c r="E1" s="8" t="s">
        <v>228</v>
      </c>
      <c r="F1" s="8" t="s">
        <v>214</v>
      </c>
      <c r="G1" s="8" t="s">
        <v>93</v>
      </c>
      <c r="H1" s="8" t="s">
        <v>75</v>
      </c>
      <c r="I1" s="27" t="s">
        <v>70</v>
      </c>
      <c r="J1" s="8" t="s">
        <v>28</v>
      </c>
      <c r="K1" s="9" t="s">
        <v>17</v>
      </c>
      <c r="L1" s="8" t="s">
        <v>18</v>
      </c>
    </row>
    <row r="2" spans="1:12" ht="16" x14ac:dyDescent="0.2">
      <c r="A2" s="10" t="s">
        <v>19</v>
      </c>
      <c r="B2" s="10" t="s">
        <v>20</v>
      </c>
      <c r="C2" s="11">
        <v>40238</v>
      </c>
      <c r="D2" s="10" t="s">
        <v>21</v>
      </c>
      <c r="E2" s="12">
        <v>557.5</v>
      </c>
      <c r="F2" s="12">
        <v>557.5</v>
      </c>
      <c r="G2" s="12">
        <v>557.5</v>
      </c>
      <c r="H2" s="12">
        <v>557.5</v>
      </c>
      <c r="I2" s="12">
        <v>557.5</v>
      </c>
      <c r="J2" s="12">
        <v>557.5</v>
      </c>
      <c r="K2" s="12">
        <v>557.5</v>
      </c>
      <c r="L2" s="13">
        <v>557.5</v>
      </c>
    </row>
    <row r="3" spans="1:12" ht="15" customHeight="1" x14ac:dyDescent="0.2">
      <c r="A3" s="10" t="s">
        <v>22</v>
      </c>
      <c r="B3" s="10" t="s">
        <v>23</v>
      </c>
      <c r="C3" s="11">
        <v>40238</v>
      </c>
      <c r="D3" s="10" t="s">
        <v>21</v>
      </c>
      <c r="E3" s="12">
        <v>557.5</v>
      </c>
      <c r="F3" s="12">
        <v>557.5</v>
      </c>
      <c r="G3" s="12">
        <v>557.5</v>
      </c>
      <c r="H3" s="12">
        <v>557.5</v>
      </c>
      <c r="I3" s="12">
        <v>557.5</v>
      </c>
      <c r="J3" s="12">
        <v>557.5</v>
      </c>
      <c r="K3" s="12">
        <v>557.5</v>
      </c>
      <c r="L3" s="13">
        <v>557.5</v>
      </c>
    </row>
    <row r="4" spans="1:12" ht="14.25" customHeight="1" x14ac:dyDescent="0.2">
      <c r="A4" s="10" t="s">
        <v>24</v>
      </c>
      <c r="B4" s="10" t="s">
        <v>25</v>
      </c>
      <c r="C4" s="11">
        <v>40848</v>
      </c>
      <c r="D4" s="10" t="s">
        <v>26</v>
      </c>
      <c r="E4" s="12">
        <v>70721</v>
      </c>
      <c r="F4" s="12">
        <v>70721</v>
      </c>
      <c r="G4" s="12">
        <v>70721</v>
      </c>
      <c r="H4" s="12">
        <v>70721</v>
      </c>
      <c r="I4" s="12">
        <v>70721</v>
      </c>
      <c r="J4" s="12">
        <v>70721</v>
      </c>
      <c r="K4" s="12">
        <v>70721</v>
      </c>
      <c r="L4" s="13">
        <v>70721</v>
      </c>
    </row>
    <row r="5" spans="1:12" ht="16" x14ac:dyDescent="0.2">
      <c r="A5" s="10" t="s">
        <v>29</v>
      </c>
      <c r="B5" s="10" t="s">
        <v>40</v>
      </c>
      <c r="C5" s="11">
        <v>41944</v>
      </c>
      <c r="D5" s="10" t="s">
        <v>41</v>
      </c>
      <c r="E5" s="19">
        <v>579</v>
      </c>
      <c r="F5" s="19">
        <v>579</v>
      </c>
      <c r="G5" s="19">
        <v>579</v>
      </c>
      <c r="H5" s="19">
        <v>579</v>
      </c>
      <c r="I5" s="19">
        <v>579</v>
      </c>
      <c r="J5" s="19">
        <v>579</v>
      </c>
      <c r="K5" s="12"/>
      <c r="L5" s="13"/>
    </row>
    <row r="6" spans="1:12" ht="32" x14ac:dyDescent="0.2">
      <c r="A6" s="10" t="s">
        <v>72</v>
      </c>
      <c r="B6" s="10" t="s">
        <v>76</v>
      </c>
      <c r="C6" s="11">
        <v>42522</v>
      </c>
      <c r="D6" s="10" t="s">
        <v>82</v>
      </c>
      <c r="E6" s="12">
        <v>1718</v>
      </c>
      <c r="F6" s="12">
        <v>1718</v>
      </c>
      <c r="G6" s="12">
        <v>1718</v>
      </c>
      <c r="H6" s="12">
        <v>1718</v>
      </c>
      <c r="I6" s="19"/>
      <c r="J6" s="19"/>
      <c r="K6" s="12"/>
      <c r="L6" s="13"/>
    </row>
    <row r="7" spans="1:12" ht="16" x14ac:dyDescent="0.2">
      <c r="A7" s="8" t="s">
        <v>10</v>
      </c>
      <c r="B7" s="5"/>
      <c r="C7" s="5"/>
      <c r="D7" s="5"/>
      <c r="E7" s="14">
        <f>SUM(E2:E6)</f>
        <v>74133</v>
      </c>
      <c r="F7" s="14">
        <f>SUM(F2:F6)</f>
        <v>74133</v>
      </c>
      <c r="G7" s="14">
        <f>SUM(G2:G6)</f>
        <v>74133</v>
      </c>
      <c r="H7" s="14">
        <f>SUM(H2:H6)</f>
        <v>74133</v>
      </c>
      <c r="I7" s="14">
        <f>SUM(I2:I5)</f>
        <v>72415</v>
      </c>
      <c r="J7" s="14">
        <f>SUM(J2:J5)</f>
        <v>72415</v>
      </c>
      <c r="K7" s="14">
        <f>SUM(K2:K4)</f>
        <v>71836</v>
      </c>
      <c r="L7" s="15">
        <f>SUM(L2:L4)</f>
        <v>71836</v>
      </c>
    </row>
  </sheetData>
  <phoneticPr fontId="18" type="noConversion"/>
  <printOptions headings="1" gridLines="1"/>
  <pageMargins left="0.25" right="0.25" top="0.75" bottom="0.75" header="0.3" footer="0.3"/>
  <pageSetup paperSize="9" orientation="landscape" horizontalDpi="0" verticalDpi="0" copies="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F3C47-E0C1-7247-83D3-5ADBCE3E8A62}">
  <dimension ref="A1:R71"/>
  <sheetViews>
    <sheetView workbookViewId="0">
      <pane ySplit="1" topLeftCell="A25" activePane="bottomLeft" state="frozen"/>
      <selection pane="bottomLeft" activeCell="J52" sqref="J52"/>
    </sheetView>
  </sheetViews>
  <sheetFormatPr baseColWidth="10" defaultColWidth="12" defaultRowHeight="14" x14ac:dyDescent="0.2"/>
  <cols>
    <col min="1" max="2" width="7.1640625" style="51" customWidth="1"/>
    <col min="3" max="3" width="11.33203125" style="53" bestFit="1" customWidth="1"/>
    <col min="4" max="4" width="21" style="67" customWidth="1"/>
    <col min="5" max="5" width="14.83203125" style="67" customWidth="1"/>
    <col min="6" max="6" width="10" style="52" customWidth="1"/>
    <col min="7" max="7" width="8.6640625" style="52" bestFit="1" customWidth="1"/>
    <col min="8" max="8" width="7.6640625" style="51" customWidth="1"/>
    <col min="9" max="9" width="7.83203125" style="51" customWidth="1"/>
    <col min="10" max="10" width="8.33203125" style="51" customWidth="1"/>
    <col min="11" max="11" width="7.33203125" style="51" customWidth="1"/>
    <col min="12" max="12" width="8.1640625" style="51" customWidth="1"/>
    <col min="13" max="13" width="8.6640625" style="51" customWidth="1"/>
    <col min="14" max="15" width="8.33203125" style="52" customWidth="1"/>
    <col min="16" max="16" width="6.83203125" style="67" customWidth="1"/>
    <col min="17" max="17" width="9.83203125" style="51" customWidth="1"/>
    <col min="18" max="18" width="9" style="51" customWidth="1"/>
    <col min="19" max="16384" width="12" style="51"/>
  </cols>
  <sheetData>
    <row r="1" spans="1:18" s="29" customFormat="1" ht="15.75" customHeight="1" x14ac:dyDescent="0.2">
      <c r="A1" s="66" t="s">
        <v>6</v>
      </c>
      <c r="B1" s="108"/>
      <c r="C1" s="59" t="s">
        <v>3</v>
      </c>
      <c r="D1" s="29" t="s">
        <v>0</v>
      </c>
      <c r="E1" s="29" t="s">
        <v>4</v>
      </c>
      <c r="F1" s="29" t="s">
        <v>1</v>
      </c>
      <c r="G1" s="29" t="s">
        <v>14</v>
      </c>
      <c r="H1" s="29" t="s">
        <v>2</v>
      </c>
      <c r="I1" s="29" t="s">
        <v>85</v>
      </c>
      <c r="J1" s="29" t="s">
        <v>11</v>
      </c>
      <c r="K1" s="29" t="s">
        <v>5</v>
      </c>
      <c r="L1" s="29" t="s">
        <v>108</v>
      </c>
      <c r="M1" s="29" t="s">
        <v>12</v>
      </c>
      <c r="N1" s="29" t="s">
        <v>13</v>
      </c>
      <c r="O1" s="29" t="s">
        <v>74</v>
      </c>
      <c r="P1" s="29" t="s">
        <v>80</v>
      </c>
      <c r="Q1" s="29" t="s">
        <v>197</v>
      </c>
    </row>
    <row r="2" spans="1:18" s="29" customFormat="1" ht="14.25" customHeight="1" x14ac:dyDescent="0.2">
      <c r="A2" s="105"/>
      <c r="B2" s="108"/>
      <c r="C2" s="53">
        <v>43524</v>
      </c>
      <c r="D2" s="106" t="s">
        <v>111</v>
      </c>
      <c r="E2" s="29" t="s">
        <v>196</v>
      </c>
      <c r="F2" s="29">
        <v>114.31</v>
      </c>
      <c r="H2" s="29">
        <v>19.05</v>
      </c>
      <c r="M2" s="29">
        <v>95.26</v>
      </c>
      <c r="Q2" s="29">
        <f t="shared" ref="Q2" si="0">H2+I2+J2+K2+L2+M2+N2+O2+P2</f>
        <v>114.31</v>
      </c>
      <c r="R2" s="29">
        <f t="shared" ref="R2" si="1">Q2-F2</f>
        <v>0</v>
      </c>
    </row>
    <row r="3" spans="1:18" s="52" customFormat="1" ht="14.25" customHeight="1" x14ac:dyDescent="0.2">
      <c r="A3" s="75"/>
      <c r="B3" s="75"/>
      <c r="C3" s="53">
        <v>43543</v>
      </c>
      <c r="D3" s="52" t="s">
        <v>110</v>
      </c>
      <c r="E3" s="52" t="s">
        <v>144</v>
      </c>
      <c r="F3" s="52">
        <v>40</v>
      </c>
      <c r="J3" s="76">
        <v>40</v>
      </c>
      <c r="Q3" s="52">
        <f>H3+I3+J3+K3+L3+M3+N3+O3+P3</f>
        <v>40</v>
      </c>
      <c r="R3" s="52">
        <f>Q3-F3</f>
        <v>0</v>
      </c>
    </row>
    <row r="4" spans="1:18" s="29" customFormat="1" ht="15.75" customHeight="1" x14ac:dyDescent="0.2">
      <c r="A4" s="105"/>
      <c r="B4" s="108"/>
      <c r="C4" s="59"/>
      <c r="Q4" s="52"/>
      <c r="R4" s="52"/>
    </row>
    <row r="5" spans="1:18" s="29" customFormat="1" ht="14.25" customHeight="1" x14ac:dyDescent="0.2">
      <c r="A5" s="72">
        <v>100992</v>
      </c>
      <c r="B5" s="108"/>
      <c r="C5" s="53">
        <v>43576</v>
      </c>
      <c r="D5" s="29" t="s">
        <v>116</v>
      </c>
      <c r="E5" s="29" t="s">
        <v>117</v>
      </c>
      <c r="F5" s="29">
        <v>100</v>
      </c>
      <c r="J5" s="29">
        <v>100</v>
      </c>
      <c r="Q5" s="52">
        <f t="shared" ref="Q5:Q17" si="2">H5+I5+J5+K5+L5+M5+N5+O5+P5</f>
        <v>100</v>
      </c>
      <c r="R5" s="52">
        <f t="shared" ref="R5:R17" si="3">Q5-F5</f>
        <v>0</v>
      </c>
    </row>
    <row r="6" spans="1:18" s="29" customFormat="1" ht="14.25" customHeight="1" x14ac:dyDescent="0.2">
      <c r="A6" s="109">
        <v>100993</v>
      </c>
      <c r="B6" s="108"/>
      <c r="C6" s="53">
        <v>43586</v>
      </c>
      <c r="D6" s="82" t="s">
        <v>142</v>
      </c>
      <c r="E6" s="29" t="s">
        <v>141</v>
      </c>
      <c r="F6" s="29">
        <v>50</v>
      </c>
      <c r="I6" s="29">
        <v>50</v>
      </c>
      <c r="Q6" s="52">
        <f t="shared" si="2"/>
        <v>50</v>
      </c>
      <c r="R6" s="52">
        <f t="shared" si="3"/>
        <v>0</v>
      </c>
    </row>
    <row r="7" spans="1:18" s="29" customFormat="1" ht="14.25" customHeight="1" x14ac:dyDescent="0.2">
      <c r="A7" s="109">
        <v>100994</v>
      </c>
      <c r="B7" s="108"/>
      <c r="C7" s="53">
        <v>43600</v>
      </c>
      <c r="D7" s="29" t="s">
        <v>230</v>
      </c>
      <c r="E7" s="29" t="s">
        <v>231</v>
      </c>
      <c r="F7" s="29">
        <v>474.22</v>
      </c>
      <c r="J7" s="29">
        <v>474.22</v>
      </c>
      <c r="Q7" s="52">
        <f t="shared" si="2"/>
        <v>474.22</v>
      </c>
      <c r="R7" s="52">
        <f t="shared" si="3"/>
        <v>0</v>
      </c>
    </row>
    <row r="8" spans="1:18" s="29" customFormat="1" ht="14.25" customHeight="1" x14ac:dyDescent="0.2">
      <c r="A8" s="109">
        <v>100995</v>
      </c>
      <c r="B8" s="108"/>
      <c r="C8" s="53">
        <v>43617</v>
      </c>
      <c r="D8" s="29" t="s">
        <v>126</v>
      </c>
      <c r="E8" s="29" t="s">
        <v>232</v>
      </c>
      <c r="F8" s="29">
        <v>150.26</v>
      </c>
      <c r="J8" s="29">
        <v>69.66</v>
      </c>
      <c r="N8" s="29">
        <v>80.599999999999994</v>
      </c>
      <c r="Q8" s="52">
        <f t="shared" si="2"/>
        <v>150.26</v>
      </c>
      <c r="R8" s="52">
        <f t="shared" si="3"/>
        <v>0</v>
      </c>
    </row>
    <row r="9" spans="1:18" s="29" customFormat="1" ht="14.25" customHeight="1" x14ac:dyDescent="0.2">
      <c r="A9" s="109">
        <v>100996</v>
      </c>
      <c r="B9" s="108"/>
      <c r="C9" s="53">
        <v>43617</v>
      </c>
      <c r="D9" s="29" t="s">
        <v>166</v>
      </c>
      <c r="E9" s="29" t="s">
        <v>249</v>
      </c>
      <c r="F9" s="29">
        <v>0</v>
      </c>
      <c r="H9" s="29">
        <f>(F9/120)*20</f>
        <v>0</v>
      </c>
      <c r="O9" s="29">
        <v>0</v>
      </c>
      <c r="Q9" s="52">
        <f t="shared" si="2"/>
        <v>0</v>
      </c>
      <c r="R9" s="52">
        <f t="shared" si="3"/>
        <v>0</v>
      </c>
    </row>
    <row r="10" spans="1:18" s="29" customFormat="1" ht="14.25" customHeight="1" x14ac:dyDescent="0.2">
      <c r="A10" s="109">
        <v>100997</v>
      </c>
      <c r="B10" s="108"/>
      <c r="C10" s="53">
        <v>43617</v>
      </c>
      <c r="D10" s="29" t="s">
        <v>114</v>
      </c>
      <c r="E10" s="29" t="s">
        <v>234</v>
      </c>
      <c r="F10" s="29">
        <v>29.99</v>
      </c>
      <c r="H10" s="29">
        <f t="shared" ref="H10:H12" si="4">(F10/120)*20</f>
        <v>4.9983333333333331</v>
      </c>
      <c r="J10" s="29">
        <v>24.99</v>
      </c>
      <c r="Q10" s="52">
        <f t="shared" si="2"/>
        <v>29.98833333333333</v>
      </c>
      <c r="R10" s="52">
        <f t="shared" si="3"/>
        <v>-1.6666666666687036E-3</v>
      </c>
    </row>
    <row r="11" spans="1:18" s="29" customFormat="1" ht="14.25" customHeight="1" x14ac:dyDescent="0.2">
      <c r="A11" s="109">
        <v>100998</v>
      </c>
      <c r="B11" s="108"/>
      <c r="C11" s="53">
        <v>43617</v>
      </c>
      <c r="D11" s="29" t="s">
        <v>235</v>
      </c>
      <c r="E11" s="29" t="s">
        <v>60</v>
      </c>
      <c r="F11" s="29">
        <v>27.6</v>
      </c>
      <c r="N11" s="29">
        <v>27.6</v>
      </c>
      <c r="Q11" s="52">
        <f t="shared" si="2"/>
        <v>27.6</v>
      </c>
      <c r="R11" s="52">
        <f t="shared" si="3"/>
        <v>0</v>
      </c>
    </row>
    <row r="12" spans="1:18" s="29" customFormat="1" ht="14.25" customHeight="1" x14ac:dyDescent="0.2">
      <c r="A12" s="109">
        <v>100999</v>
      </c>
      <c r="B12" s="108"/>
      <c r="C12" s="53">
        <v>43617</v>
      </c>
      <c r="D12" s="29" t="s">
        <v>236</v>
      </c>
      <c r="E12" s="29" t="s">
        <v>237</v>
      </c>
      <c r="F12" s="29">
        <v>17.5</v>
      </c>
      <c r="H12" s="29">
        <f t="shared" si="4"/>
        <v>2.916666666666667</v>
      </c>
      <c r="P12" s="29">
        <v>14.58</v>
      </c>
      <c r="Q12" s="52">
        <f t="shared" si="2"/>
        <v>17.496666666666666</v>
      </c>
      <c r="R12" s="52">
        <f t="shared" si="3"/>
        <v>-3.3333333333338544E-3</v>
      </c>
    </row>
    <row r="13" spans="1:18" s="52" customFormat="1" ht="14.25" customHeight="1" x14ac:dyDescent="0.2">
      <c r="A13" s="109">
        <v>101000</v>
      </c>
      <c r="B13" s="108"/>
      <c r="C13" s="53">
        <v>43647</v>
      </c>
      <c r="D13" s="29" t="s">
        <v>166</v>
      </c>
      <c r="E13" s="29" t="s">
        <v>233</v>
      </c>
      <c r="F13" s="29">
        <v>609.84</v>
      </c>
      <c r="G13" s="29"/>
      <c r="H13" s="29">
        <f>(F13/120)*20</f>
        <v>101.64</v>
      </c>
      <c r="I13" s="29"/>
      <c r="J13" s="29"/>
      <c r="K13" s="29"/>
      <c r="L13" s="29"/>
      <c r="M13" s="29"/>
      <c r="N13" s="29"/>
      <c r="O13" s="29">
        <v>508.2</v>
      </c>
      <c r="P13" s="29"/>
      <c r="Q13" s="52">
        <f t="shared" ref="Q13" si="5">H13+I13+J13+K13+L13+M13+N13+O13+P13</f>
        <v>609.84</v>
      </c>
      <c r="R13" s="52">
        <f t="shared" ref="R13" si="6">Q13-F13</f>
        <v>0</v>
      </c>
    </row>
    <row r="14" spans="1:18" s="52" customFormat="1" ht="14.25" customHeight="1" x14ac:dyDescent="0.2">
      <c r="A14" s="109">
        <v>101001</v>
      </c>
      <c r="B14" s="109"/>
      <c r="C14" s="53">
        <v>43663</v>
      </c>
      <c r="D14" s="52" t="s">
        <v>242</v>
      </c>
      <c r="E14" s="52" t="s">
        <v>243</v>
      </c>
      <c r="F14" s="52">
        <v>93</v>
      </c>
      <c r="H14" s="52">
        <v>0</v>
      </c>
      <c r="J14" s="76"/>
      <c r="M14" s="52">
        <v>93</v>
      </c>
      <c r="Q14" s="52">
        <f t="shared" ref="Q14:Q15" si="7">H14+I14+J14+K14+L14+M14+N14+O14+P14</f>
        <v>93</v>
      </c>
      <c r="R14" s="52">
        <f t="shared" ref="R14:R15" si="8">Q14-F14</f>
        <v>0</v>
      </c>
    </row>
    <row r="15" spans="1:18" s="52" customFormat="1" ht="14.25" customHeight="1" x14ac:dyDescent="0.2">
      <c r="A15" s="109">
        <v>101002</v>
      </c>
      <c r="B15" s="108"/>
      <c r="C15" s="53">
        <v>43663</v>
      </c>
      <c r="D15" s="52" t="s">
        <v>114</v>
      </c>
      <c r="E15" s="52" t="s">
        <v>238</v>
      </c>
      <c r="F15" s="52">
        <v>19.989999999999998</v>
      </c>
      <c r="H15" s="52">
        <v>3.33</v>
      </c>
      <c r="J15" s="76">
        <v>16.66</v>
      </c>
      <c r="Q15" s="52">
        <f t="shared" si="7"/>
        <v>19.990000000000002</v>
      </c>
      <c r="R15" s="52">
        <f t="shared" si="8"/>
        <v>0</v>
      </c>
    </row>
    <row r="16" spans="1:18" s="29" customFormat="1" ht="14.25" customHeight="1" x14ac:dyDescent="0.2">
      <c r="A16" s="109">
        <v>101003</v>
      </c>
      <c r="B16" s="108"/>
      <c r="C16" s="53">
        <v>43663</v>
      </c>
      <c r="D16" s="29" t="s">
        <v>244</v>
      </c>
      <c r="E16" s="29" t="s">
        <v>239</v>
      </c>
      <c r="F16" s="29">
        <v>59.99</v>
      </c>
      <c r="J16" s="29">
        <v>59.99</v>
      </c>
      <c r="Q16" s="52">
        <f t="shared" si="2"/>
        <v>59.99</v>
      </c>
      <c r="R16" s="52">
        <f t="shared" si="3"/>
        <v>0</v>
      </c>
    </row>
    <row r="17" spans="1:18" s="29" customFormat="1" ht="14.25" customHeight="1" x14ac:dyDescent="0.2">
      <c r="A17" s="109">
        <v>101004</v>
      </c>
      <c r="B17" s="108"/>
      <c r="C17" s="53">
        <v>43663</v>
      </c>
      <c r="D17" s="29" t="s">
        <v>125</v>
      </c>
      <c r="E17" s="29" t="s">
        <v>125</v>
      </c>
      <c r="F17" s="29">
        <v>0</v>
      </c>
      <c r="H17" s="29">
        <v>0</v>
      </c>
      <c r="Q17" s="52">
        <f t="shared" si="2"/>
        <v>0</v>
      </c>
      <c r="R17" s="52">
        <f t="shared" si="3"/>
        <v>0</v>
      </c>
    </row>
    <row r="18" spans="1:18" s="29" customFormat="1" ht="14.25" customHeight="1" x14ac:dyDescent="0.2">
      <c r="A18" s="109">
        <v>101005</v>
      </c>
      <c r="B18" s="108"/>
      <c r="C18" s="53">
        <v>43663</v>
      </c>
      <c r="D18" s="29" t="s">
        <v>245</v>
      </c>
      <c r="E18" s="29" t="s">
        <v>246</v>
      </c>
      <c r="F18" s="29">
        <v>486.17</v>
      </c>
      <c r="H18" s="29">
        <v>81.03</v>
      </c>
      <c r="O18" s="29">
        <v>405.14</v>
      </c>
      <c r="Q18" s="52">
        <f t="shared" ref="Q18:Q20" si="9">H18+I18+J18+K18+L18+M18+N18+O18+P18</f>
        <v>486.16999999999996</v>
      </c>
      <c r="R18" s="52">
        <f t="shared" ref="R18:R20" si="10">Q18-F18</f>
        <v>0</v>
      </c>
    </row>
    <row r="19" spans="1:18" s="29" customFormat="1" ht="14.25" customHeight="1" x14ac:dyDescent="0.2">
      <c r="A19" s="109">
        <v>101006</v>
      </c>
      <c r="B19" s="108"/>
      <c r="C19" s="53">
        <v>43717</v>
      </c>
      <c r="D19" s="29" t="s">
        <v>242</v>
      </c>
      <c r="E19" s="29" t="s">
        <v>247</v>
      </c>
      <c r="F19" s="29">
        <v>18.600000000000001</v>
      </c>
      <c r="H19" s="29">
        <v>18.600000000000001</v>
      </c>
      <c r="Q19" s="52">
        <f t="shared" si="9"/>
        <v>18.600000000000001</v>
      </c>
      <c r="R19" s="52">
        <f t="shared" si="10"/>
        <v>0</v>
      </c>
    </row>
    <row r="20" spans="1:18" s="29" customFormat="1" ht="14.25" customHeight="1" x14ac:dyDescent="0.2">
      <c r="A20" s="109">
        <v>101007</v>
      </c>
      <c r="B20" s="108"/>
      <c r="C20" s="53">
        <v>43717</v>
      </c>
      <c r="D20" s="29" t="s">
        <v>240</v>
      </c>
      <c r="E20" s="29" t="s">
        <v>241</v>
      </c>
      <c r="F20" s="29">
        <v>64.5</v>
      </c>
      <c r="H20" s="29">
        <v>10.76</v>
      </c>
      <c r="O20" s="29">
        <v>53.74</v>
      </c>
      <c r="Q20" s="52">
        <f t="shared" si="9"/>
        <v>64.5</v>
      </c>
      <c r="R20" s="52">
        <f t="shared" si="10"/>
        <v>0</v>
      </c>
    </row>
    <row r="21" spans="1:18" s="29" customFormat="1" ht="14.25" customHeight="1" x14ac:dyDescent="0.2">
      <c r="A21" s="109">
        <v>101008</v>
      </c>
      <c r="B21" s="109"/>
      <c r="C21" s="53">
        <v>43717</v>
      </c>
      <c r="D21" s="29" t="s">
        <v>151</v>
      </c>
      <c r="E21" s="29" t="s">
        <v>152</v>
      </c>
      <c r="F21" s="38">
        <v>81.400000000000006</v>
      </c>
      <c r="G21" s="38"/>
      <c r="H21" s="38">
        <v>13.57</v>
      </c>
      <c r="I21" s="38"/>
      <c r="J21" s="38">
        <v>67.83</v>
      </c>
      <c r="K21" s="38"/>
      <c r="L21" s="38"/>
      <c r="M21" s="38"/>
      <c r="N21" s="38"/>
      <c r="O21" s="38"/>
      <c r="P21" s="38"/>
      <c r="Q21" s="52">
        <f t="shared" ref="Q21:Q24" si="11">H21+I21+J21+K21+L21+M21+N21+O21+P21</f>
        <v>81.400000000000006</v>
      </c>
      <c r="R21" s="52">
        <f t="shared" ref="R21:R24" si="12">Q21-F21</f>
        <v>0</v>
      </c>
    </row>
    <row r="22" spans="1:18" s="29" customFormat="1" ht="14.25" customHeight="1" x14ac:dyDescent="0.2">
      <c r="A22" s="109">
        <v>101009</v>
      </c>
      <c r="B22" s="109"/>
      <c r="C22" s="53">
        <v>43717</v>
      </c>
      <c r="D22" s="29" t="s">
        <v>248</v>
      </c>
      <c r="E22" s="29" t="s">
        <v>196</v>
      </c>
      <c r="F22" s="38">
        <v>130.49</v>
      </c>
      <c r="G22" s="38"/>
      <c r="H22" s="38">
        <v>21.75</v>
      </c>
      <c r="I22" s="38"/>
      <c r="J22" s="38"/>
      <c r="K22" s="38"/>
      <c r="L22" s="38"/>
      <c r="M22" s="38">
        <v>108.74</v>
      </c>
      <c r="N22" s="38"/>
      <c r="O22" s="38"/>
      <c r="P22" s="38"/>
      <c r="Q22" s="52">
        <f t="shared" si="11"/>
        <v>130.49</v>
      </c>
      <c r="R22" s="52">
        <f t="shared" si="12"/>
        <v>0</v>
      </c>
    </row>
    <row r="23" spans="1:18" s="29" customFormat="1" ht="14.25" customHeight="1" x14ac:dyDescent="0.2">
      <c r="A23" s="110">
        <v>101010</v>
      </c>
      <c r="B23" s="108"/>
      <c r="C23" s="53">
        <v>43717</v>
      </c>
      <c r="D23" s="29" t="s">
        <v>114</v>
      </c>
      <c r="E23" s="29" t="s">
        <v>238</v>
      </c>
      <c r="F23" s="38">
        <v>21.51</v>
      </c>
      <c r="H23" s="29">
        <v>3.59</v>
      </c>
      <c r="J23" s="29">
        <v>17.920000000000002</v>
      </c>
      <c r="Q23" s="52">
        <f t="shared" si="11"/>
        <v>21.51</v>
      </c>
      <c r="R23" s="52">
        <f t="shared" si="12"/>
        <v>0</v>
      </c>
    </row>
    <row r="24" spans="1:18" s="29" customFormat="1" ht="14.25" customHeight="1" x14ac:dyDescent="0.2">
      <c r="A24" s="110">
        <v>101011</v>
      </c>
      <c r="B24" s="110"/>
      <c r="C24" s="53">
        <v>43717</v>
      </c>
      <c r="D24" s="29" t="s">
        <v>166</v>
      </c>
      <c r="E24" s="29" t="s">
        <v>250</v>
      </c>
      <c r="F24" s="38">
        <v>477.6</v>
      </c>
      <c r="H24" s="29">
        <v>79.599999999999994</v>
      </c>
      <c r="O24" s="29">
        <v>398</v>
      </c>
      <c r="Q24" s="52">
        <f t="shared" si="11"/>
        <v>477.6</v>
      </c>
      <c r="R24" s="52">
        <f t="shared" si="12"/>
        <v>0</v>
      </c>
    </row>
    <row r="25" spans="1:18" s="29" customFormat="1" ht="14.25" customHeight="1" x14ac:dyDescent="0.2">
      <c r="A25" s="111">
        <v>101012</v>
      </c>
      <c r="B25" s="110"/>
      <c r="C25" s="53">
        <v>43717</v>
      </c>
      <c r="D25" s="29" t="s">
        <v>158</v>
      </c>
      <c r="E25" s="29" t="s">
        <v>251</v>
      </c>
      <c r="F25" s="38">
        <v>50</v>
      </c>
      <c r="H25" s="29">
        <v>0</v>
      </c>
      <c r="N25" s="29">
        <v>50</v>
      </c>
      <c r="Q25" s="52">
        <f t="shared" ref="Q25:Q28" si="13">H25+I25+J25+K25+L25+M25+N25+O25+P25</f>
        <v>50</v>
      </c>
      <c r="R25" s="52">
        <f t="shared" ref="R25:R28" si="14">Q25-F25</f>
        <v>0</v>
      </c>
    </row>
    <row r="26" spans="1:18" s="29" customFormat="1" ht="14.25" customHeight="1" x14ac:dyDescent="0.2">
      <c r="A26" s="113">
        <v>101013</v>
      </c>
      <c r="B26" s="113"/>
      <c r="C26" s="53">
        <v>43717</v>
      </c>
      <c r="D26" s="29" t="s">
        <v>253</v>
      </c>
      <c r="E26" s="29" t="s">
        <v>254</v>
      </c>
      <c r="F26" s="38">
        <v>141.54</v>
      </c>
      <c r="H26" s="29">
        <v>38.4</v>
      </c>
      <c r="O26" s="29">
        <v>103.14</v>
      </c>
      <c r="Q26" s="52">
        <f t="shared" ref="Q26" si="15">H26+I26+J26+K26+L26+M26+N26+O26+P26</f>
        <v>141.54</v>
      </c>
      <c r="R26" s="52">
        <f t="shared" ref="R26" si="16">Q26-F26</f>
        <v>0</v>
      </c>
    </row>
    <row r="27" spans="1:18" s="29" customFormat="1" ht="14.25" customHeight="1" x14ac:dyDescent="0.2">
      <c r="A27" s="114">
        <v>101014</v>
      </c>
      <c r="B27" s="112"/>
      <c r="C27" s="53">
        <v>43738</v>
      </c>
      <c r="D27" s="29" t="s">
        <v>128</v>
      </c>
      <c r="E27" s="29" t="s">
        <v>141</v>
      </c>
      <c r="F27" s="38">
        <v>250</v>
      </c>
      <c r="I27" s="29">
        <v>250</v>
      </c>
      <c r="Q27" s="52">
        <f>H27+I27+J27+K27+L27+M27+N27+O27+P27</f>
        <v>250</v>
      </c>
      <c r="R27" s="52">
        <f>Q27-F27</f>
        <v>0</v>
      </c>
    </row>
    <row r="28" spans="1:18" s="29" customFormat="1" ht="14.25" customHeight="1" x14ac:dyDescent="0.2">
      <c r="A28" s="114">
        <v>101015</v>
      </c>
      <c r="B28" s="110"/>
      <c r="C28" s="53">
        <v>43738</v>
      </c>
      <c r="D28" s="29" t="s">
        <v>149</v>
      </c>
      <c r="E28" s="29" t="s">
        <v>252</v>
      </c>
      <c r="F28" s="38">
        <v>728.56</v>
      </c>
      <c r="L28" s="29">
        <v>728.56</v>
      </c>
      <c r="Q28" s="52">
        <f t="shared" si="13"/>
        <v>728.56</v>
      </c>
      <c r="R28" s="52">
        <f t="shared" si="14"/>
        <v>0</v>
      </c>
    </row>
    <row r="29" spans="1:18" s="29" customFormat="1" ht="14.25" customHeight="1" x14ac:dyDescent="0.2">
      <c r="A29" s="114">
        <v>101016</v>
      </c>
      <c r="B29" s="110"/>
      <c r="C29" s="53">
        <v>43738</v>
      </c>
      <c r="D29" s="29" t="s">
        <v>132</v>
      </c>
      <c r="E29" s="29" t="s">
        <v>160</v>
      </c>
      <c r="F29" s="38">
        <v>485.6</v>
      </c>
      <c r="L29" s="29">
        <v>485.6</v>
      </c>
      <c r="Q29" s="52">
        <f t="shared" ref="Q29:Q31" si="17">H29+I29+J29+K29+L29+M29+N29+O29+P29</f>
        <v>485.6</v>
      </c>
      <c r="R29" s="52">
        <f t="shared" ref="R29:R31" si="18">Q29-F29</f>
        <v>0</v>
      </c>
    </row>
    <row r="30" spans="1:18" s="29" customFormat="1" ht="14.25" customHeight="1" x14ac:dyDescent="0.2">
      <c r="A30" s="118">
        <v>101017</v>
      </c>
      <c r="B30" s="116"/>
      <c r="C30" s="53">
        <v>43775</v>
      </c>
      <c r="D30" s="29" t="s">
        <v>257</v>
      </c>
      <c r="E30" s="29" t="s">
        <v>167</v>
      </c>
      <c r="F30" s="38">
        <v>25</v>
      </c>
      <c r="N30" s="29">
        <v>25</v>
      </c>
      <c r="Q30" s="52">
        <f t="shared" si="17"/>
        <v>25</v>
      </c>
      <c r="R30" s="52">
        <f t="shared" si="18"/>
        <v>0</v>
      </c>
    </row>
    <row r="31" spans="1:18" s="29" customFormat="1" ht="14.25" customHeight="1" x14ac:dyDescent="0.2">
      <c r="A31" s="118">
        <v>101018</v>
      </c>
      <c r="B31" s="118"/>
      <c r="C31" s="53">
        <v>43775</v>
      </c>
      <c r="D31" s="29" t="s">
        <v>258</v>
      </c>
      <c r="E31" s="29" t="s">
        <v>259</v>
      </c>
      <c r="F31" s="38">
        <v>6</v>
      </c>
      <c r="N31" s="29">
        <v>6</v>
      </c>
      <c r="Q31" s="52">
        <f t="shared" si="17"/>
        <v>6</v>
      </c>
      <c r="R31" s="52">
        <f t="shared" si="18"/>
        <v>0</v>
      </c>
    </row>
    <row r="32" spans="1:18" ht="15" x14ac:dyDescent="0.2">
      <c r="A32" s="118">
        <v>101019</v>
      </c>
      <c r="C32" s="53">
        <v>43775</v>
      </c>
      <c r="D32" s="67" t="s">
        <v>126</v>
      </c>
      <c r="E32" s="67" t="s">
        <v>5</v>
      </c>
      <c r="F32" s="52">
        <v>27</v>
      </c>
      <c r="K32" s="51">
        <v>27</v>
      </c>
      <c r="Q32" s="52">
        <f t="shared" ref="Q32" si="19">H32+I32+J32+K32+L32+M32+N32+O32+P32</f>
        <v>27</v>
      </c>
      <c r="R32" s="52">
        <f t="shared" ref="R32" si="20">Q32-F32</f>
        <v>0</v>
      </c>
    </row>
    <row r="33" spans="1:18" s="29" customFormat="1" ht="14.25" customHeight="1" x14ac:dyDescent="0.2">
      <c r="A33" s="118">
        <v>101020</v>
      </c>
      <c r="B33" s="112"/>
      <c r="C33" s="53">
        <v>43779</v>
      </c>
      <c r="D33" s="29" t="s">
        <v>255</v>
      </c>
      <c r="E33" s="29" t="s">
        <v>256</v>
      </c>
      <c r="F33" s="38">
        <v>85.05</v>
      </c>
      <c r="H33" s="29">
        <v>14.17</v>
      </c>
      <c r="N33" s="29">
        <v>70.88</v>
      </c>
      <c r="Q33" s="52">
        <f t="shared" ref="Q33:Q42" si="21">H33+I33+J33+K33+L33+M33+N33+O33+P33</f>
        <v>85.05</v>
      </c>
      <c r="R33" s="52">
        <f t="shared" ref="R33:R42" si="22">Q33-F33</f>
        <v>0</v>
      </c>
    </row>
    <row r="34" spans="1:18" s="29" customFormat="1" ht="14.25" customHeight="1" x14ac:dyDescent="0.2">
      <c r="A34" s="115">
        <v>101021</v>
      </c>
      <c r="B34" s="115"/>
      <c r="C34" s="53">
        <v>43787</v>
      </c>
      <c r="D34" s="29" t="s">
        <v>156</v>
      </c>
      <c r="E34" s="29" t="s">
        <v>262</v>
      </c>
      <c r="F34" s="38">
        <v>150</v>
      </c>
      <c r="J34" s="29">
        <v>150</v>
      </c>
      <c r="Q34" s="52">
        <f t="shared" si="21"/>
        <v>150</v>
      </c>
      <c r="R34" s="52">
        <f t="shared" si="22"/>
        <v>0</v>
      </c>
    </row>
    <row r="35" spans="1:18" s="29" customFormat="1" ht="14.25" customHeight="1" x14ac:dyDescent="0.2">
      <c r="A35" s="119">
        <v>101022</v>
      </c>
      <c r="B35" s="119"/>
      <c r="C35" s="53">
        <v>43808</v>
      </c>
      <c r="D35" s="29" t="s">
        <v>235</v>
      </c>
      <c r="E35" s="29" t="s">
        <v>263</v>
      </c>
      <c r="F35" s="38">
        <v>65.2</v>
      </c>
      <c r="N35" s="29">
        <v>65.2</v>
      </c>
      <c r="Q35" s="52">
        <f t="shared" si="21"/>
        <v>65.2</v>
      </c>
      <c r="R35" s="52">
        <f t="shared" si="22"/>
        <v>0</v>
      </c>
    </row>
    <row r="36" spans="1:18" s="29" customFormat="1" ht="14.25" customHeight="1" x14ac:dyDescent="0.2">
      <c r="A36" s="119">
        <v>101023</v>
      </c>
      <c r="B36" s="119"/>
      <c r="C36" s="53">
        <v>43809</v>
      </c>
      <c r="D36" s="29" t="s">
        <v>264</v>
      </c>
      <c r="E36" s="29" t="s">
        <v>263</v>
      </c>
      <c r="F36" s="38">
        <v>150</v>
      </c>
      <c r="G36" s="29">
        <v>150</v>
      </c>
      <c r="N36" s="29">
        <v>150</v>
      </c>
      <c r="Q36" s="52">
        <f t="shared" si="21"/>
        <v>150</v>
      </c>
      <c r="R36" s="52">
        <f t="shared" si="22"/>
        <v>0</v>
      </c>
    </row>
    <row r="37" spans="1:18" s="29" customFormat="1" ht="14.25" customHeight="1" x14ac:dyDescent="0.2">
      <c r="A37" s="119">
        <v>101024</v>
      </c>
      <c r="B37" s="115"/>
      <c r="C37" s="53">
        <v>43810</v>
      </c>
      <c r="D37" s="29" t="s">
        <v>265</v>
      </c>
      <c r="E37" s="29" t="s">
        <v>181</v>
      </c>
      <c r="F37" s="38">
        <v>170</v>
      </c>
      <c r="G37" s="29">
        <v>170</v>
      </c>
      <c r="N37" s="29">
        <v>170</v>
      </c>
      <c r="Q37" s="52">
        <f t="shared" si="21"/>
        <v>170</v>
      </c>
      <c r="R37" s="52">
        <f t="shared" si="22"/>
        <v>0</v>
      </c>
    </row>
    <row r="38" spans="1:18" s="29" customFormat="1" ht="14.25" customHeight="1" x14ac:dyDescent="0.2">
      <c r="A38" s="119">
        <v>101025</v>
      </c>
      <c r="B38" s="119"/>
      <c r="C38" s="53">
        <v>43810</v>
      </c>
      <c r="D38" s="29" t="s">
        <v>266</v>
      </c>
      <c r="E38" s="29" t="s">
        <v>267</v>
      </c>
      <c r="F38" s="38">
        <v>32</v>
      </c>
      <c r="O38" s="29">
        <v>32</v>
      </c>
      <c r="Q38" s="52">
        <f t="shared" si="21"/>
        <v>32</v>
      </c>
      <c r="R38" s="52">
        <f t="shared" si="22"/>
        <v>0</v>
      </c>
    </row>
    <row r="39" spans="1:18" s="29" customFormat="1" ht="14.25" customHeight="1" x14ac:dyDescent="0.2">
      <c r="A39" s="119">
        <v>101026</v>
      </c>
      <c r="B39" s="119"/>
      <c r="C39" s="53">
        <v>43810</v>
      </c>
      <c r="D39" s="29" t="s">
        <v>268</v>
      </c>
      <c r="E39" s="29" t="s">
        <v>269</v>
      </c>
      <c r="F39" s="38">
        <v>670</v>
      </c>
      <c r="O39" s="29">
        <v>670</v>
      </c>
      <c r="Q39" s="52">
        <f t="shared" si="21"/>
        <v>670</v>
      </c>
      <c r="R39" s="52">
        <f t="shared" si="22"/>
        <v>0</v>
      </c>
    </row>
    <row r="40" spans="1:18" s="29" customFormat="1" ht="14.25" customHeight="1" x14ac:dyDescent="0.2">
      <c r="A40" s="119">
        <v>101027</v>
      </c>
      <c r="B40" s="119"/>
      <c r="C40" s="53">
        <v>43810</v>
      </c>
      <c r="D40" s="29" t="s">
        <v>268</v>
      </c>
      <c r="E40" s="29" t="s">
        <v>270</v>
      </c>
      <c r="F40" s="38">
        <v>1750</v>
      </c>
      <c r="M40" s="29">
        <v>1750</v>
      </c>
      <c r="Q40" s="52">
        <f t="shared" si="21"/>
        <v>1750</v>
      </c>
      <c r="R40" s="52">
        <f t="shared" si="22"/>
        <v>0</v>
      </c>
    </row>
    <row r="41" spans="1:18" s="29" customFormat="1" ht="14.25" customHeight="1" x14ac:dyDescent="0.2">
      <c r="A41" s="119">
        <v>101028</v>
      </c>
      <c r="B41" s="119"/>
      <c r="C41" s="53">
        <v>43810</v>
      </c>
      <c r="D41" s="29" t="s">
        <v>114</v>
      </c>
      <c r="E41" s="29" t="s">
        <v>271</v>
      </c>
      <c r="F41" s="38">
        <v>29.99</v>
      </c>
      <c r="G41" s="29">
        <v>29.99</v>
      </c>
      <c r="O41" s="29">
        <v>29.99</v>
      </c>
      <c r="Q41" s="52">
        <f t="shared" si="21"/>
        <v>29.99</v>
      </c>
      <c r="R41" s="52">
        <f t="shared" si="22"/>
        <v>0</v>
      </c>
    </row>
    <row r="42" spans="1:18" s="29" customFormat="1" ht="14.25" customHeight="1" x14ac:dyDescent="0.2">
      <c r="A42" s="119">
        <v>101029</v>
      </c>
      <c r="B42" s="119"/>
      <c r="C42" s="53">
        <v>43810</v>
      </c>
      <c r="D42" s="29" t="s">
        <v>272</v>
      </c>
      <c r="E42" s="29" t="s">
        <v>273</v>
      </c>
      <c r="F42" s="38">
        <v>25</v>
      </c>
      <c r="G42" s="29">
        <v>25</v>
      </c>
      <c r="P42" s="29">
        <v>25</v>
      </c>
      <c r="Q42" s="52">
        <f t="shared" si="21"/>
        <v>25</v>
      </c>
      <c r="R42" s="52">
        <f t="shared" si="22"/>
        <v>0</v>
      </c>
    </row>
    <row r="43" spans="1:18" s="29" customFormat="1" ht="14.25" customHeight="1" x14ac:dyDescent="0.2">
      <c r="A43" s="120">
        <v>101030</v>
      </c>
      <c r="B43" s="119"/>
      <c r="C43" s="53">
        <v>43810</v>
      </c>
      <c r="D43" s="29" t="s">
        <v>128</v>
      </c>
      <c r="E43" s="29" t="s">
        <v>274</v>
      </c>
      <c r="F43" s="38">
        <v>220</v>
      </c>
      <c r="G43" s="29">
        <v>220</v>
      </c>
      <c r="J43" s="29">
        <v>220</v>
      </c>
      <c r="Q43" s="52">
        <f t="shared" ref="Q43:Q44" si="23">H43+I43+J43+K43+L43+M43+N43+O43+P43</f>
        <v>220</v>
      </c>
      <c r="R43" s="52">
        <f t="shared" ref="R43:R44" si="24">Q43-F43</f>
        <v>0</v>
      </c>
    </row>
    <row r="44" spans="1:18" s="29" customFormat="1" ht="14.25" customHeight="1" x14ac:dyDescent="0.2">
      <c r="A44" s="121">
        <v>101031</v>
      </c>
      <c r="B44" s="119"/>
      <c r="C44" s="53">
        <v>43823</v>
      </c>
      <c r="D44" s="29" t="s">
        <v>114</v>
      </c>
      <c r="E44" s="29" t="s">
        <v>275</v>
      </c>
      <c r="F44" s="38">
        <v>60</v>
      </c>
      <c r="G44" s="29">
        <v>60</v>
      </c>
      <c r="N44" s="29">
        <v>60</v>
      </c>
      <c r="Q44" s="52">
        <f t="shared" si="23"/>
        <v>60</v>
      </c>
      <c r="R44" s="52">
        <f t="shared" si="24"/>
        <v>0</v>
      </c>
    </row>
    <row r="45" spans="1:18" s="29" customFormat="1" ht="14.25" customHeight="1" x14ac:dyDescent="0.2">
      <c r="A45" s="121">
        <v>101032</v>
      </c>
      <c r="B45" s="121"/>
      <c r="C45" s="53">
        <v>43900</v>
      </c>
      <c r="D45" s="29" t="s">
        <v>149</v>
      </c>
      <c r="E45" s="29" t="s">
        <v>277</v>
      </c>
      <c r="F45" s="38">
        <v>728.56</v>
      </c>
      <c r="G45" s="29">
        <v>728.56</v>
      </c>
      <c r="L45" s="29">
        <v>728.56</v>
      </c>
      <c r="Q45" s="52">
        <f t="shared" ref="Q45:Q46" si="25">H45+I45+J45+K45+L45+M45+N45+O45+P45</f>
        <v>728.56</v>
      </c>
      <c r="R45" s="52">
        <f t="shared" ref="R45:R46" si="26">Q45-F45</f>
        <v>0</v>
      </c>
    </row>
    <row r="46" spans="1:18" s="29" customFormat="1" ht="14.25" customHeight="1" x14ac:dyDescent="0.2">
      <c r="A46" s="123">
        <v>101033</v>
      </c>
      <c r="B46" s="123"/>
      <c r="C46" s="53">
        <v>43900</v>
      </c>
      <c r="D46" s="29" t="s">
        <v>132</v>
      </c>
      <c r="E46" s="29" t="s">
        <v>160</v>
      </c>
      <c r="F46" s="38">
        <v>486.6</v>
      </c>
      <c r="G46" s="29">
        <v>486.6</v>
      </c>
      <c r="L46" s="29">
        <v>486.6</v>
      </c>
      <c r="Q46" s="52">
        <f t="shared" si="25"/>
        <v>486.6</v>
      </c>
      <c r="R46" s="52">
        <f t="shared" si="26"/>
        <v>0</v>
      </c>
    </row>
    <row r="47" spans="1:18" s="29" customFormat="1" ht="14.25" customHeight="1" x14ac:dyDescent="0.2">
      <c r="A47" s="124"/>
      <c r="B47" s="124"/>
      <c r="C47" s="53"/>
      <c r="E47" s="29" t="s">
        <v>278</v>
      </c>
      <c r="F47" s="38">
        <v>436.5</v>
      </c>
      <c r="G47" s="29">
        <v>436.5</v>
      </c>
      <c r="J47" s="29">
        <v>436.5</v>
      </c>
      <c r="Q47" s="52">
        <f t="shared" ref="Q47:Q49" si="27">H47+I47+J47+K47+L47+M47+N47+O47+P47</f>
        <v>436.5</v>
      </c>
      <c r="R47" s="52">
        <f t="shared" ref="R47:R49" si="28">Q47-F47</f>
        <v>0</v>
      </c>
    </row>
    <row r="48" spans="1:18" s="29" customFormat="1" ht="14.25" customHeight="1" x14ac:dyDescent="0.2">
      <c r="A48" s="123"/>
      <c r="B48" s="123"/>
      <c r="C48" s="53"/>
      <c r="E48" s="29" t="s">
        <v>279</v>
      </c>
      <c r="F48" s="38">
        <v>25.7</v>
      </c>
      <c r="G48" s="29">
        <v>25.7</v>
      </c>
      <c r="J48" s="29">
        <v>25.7</v>
      </c>
      <c r="Q48" s="52">
        <f t="shared" si="27"/>
        <v>25.7</v>
      </c>
      <c r="R48" s="52">
        <f t="shared" si="28"/>
        <v>0</v>
      </c>
    </row>
    <row r="49" spans="1:18" s="29" customFormat="1" ht="14.25" customHeight="1" x14ac:dyDescent="0.2">
      <c r="A49" s="124"/>
      <c r="B49" s="124"/>
      <c r="C49" s="53"/>
      <c r="F49" s="38"/>
      <c r="Q49" s="52">
        <f t="shared" si="27"/>
        <v>0</v>
      </c>
      <c r="R49" s="52">
        <f t="shared" si="28"/>
        <v>0</v>
      </c>
    </row>
    <row r="50" spans="1:18" s="29" customFormat="1" ht="14.25" customHeight="1" x14ac:dyDescent="0.2">
      <c r="A50" s="135" t="s">
        <v>106</v>
      </c>
      <c r="B50" s="135"/>
      <c r="C50" s="136"/>
      <c r="D50" s="29">
        <f>F21-L21</f>
        <v>81.400000000000006</v>
      </c>
      <c r="F50" s="38">
        <f>SUM(F5:F48)</f>
        <v>9710.9600000000009</v>
      </c>
      <c r="G50" s="38">
        <f t="shared" ref="G50:P50" si="29">SUM(G5:G48)</f>
        <v>2332.35</v>
      </c>
      <c r="H50" s="38">
        <f t="shared" si="29"/>
        <v>394.35499999999996</v>
      </c>
      <c r="I50" s="38">
        <f t="shared" si="29"/>
        <v>300</v>
      </c>
      <c r="J50" s="38">
        <f t="shared" si="29"/>
        <v>1663.47</v>
      </c>
      <c r="K50" s="38">
        <f t="shared" si="29"/>
        <v>27</v>
      </c>
      <c r="L50" s="38">
        <f t="shared" si="29"/>
        <v>2429.3199999999997</v>
      </c>
      <c r="M50" s="38">
        <f t="shared" si="29"/>
        <v>1951.74</v>
      </c>
      <c r="N50" s="38">
        <f t="shared" si="29"/>
        <v>705.28</v>
      </c>
      <c r="O50" s="38">
        <f t="shared" si="29"/>
        <v>2200.21</v>
      </c>
      <c r="P50" s="38">
        <f t="shared" si="29"/>
        <v>39.58</v>
      </c>
      <c r="Q50" s="38">
        <f t="shared" ref="Q50:R50" si="30">SUM(Q5:Q46)</f>
        <v>9248.755000000001</v>
      </c>
      <c r="R50" s="38">
        <f t="shared" si="30"/>
        <v>-5.000000000002558E-3</v>
      </c>
    </row>
    <row r="51" spans="1:18" s="29" customFormat="1" ht="14.25" customHeight="1" x14ac:dyDescent="0.2">
      <c r="A51" s="66"/>
      <c r="B51" s="108"/>
      <c r="C51" s="53"/>
      <c r="F51" s="38"/>
    </row>
    <row r="52" spans="1:18" s="29" customFormat="1" ht="14.25" customHeight="1" x14ac:dyDescent="0.2">
      <c r="A52" s="66"/>
      <c r="B52" s="108"/>
      <c r="C52" s="53"/>
      <c r="F52" s="38"/>
    </row>
    <row r="53" spans="1:18" s="29" customFormat="1" ht="14.25" customHeight="1" x14ac:dyDescent="0.2">
      <c r="A53" s="66"/>
      <c r="B53" s="108"/>
      <c r="C53" s="53"/>
      <c r="F53" s="38"/>
    </row>
    <row r="54" spans="1:18" s="29" customFormat="1" ht="14.25" customHeight="1" x14ac:dyDescent="0.2">
      <c r="A54" s="66"/>
      <c r="B54" s="108"/>
      <c r="C54" s="53"/>
      <c r="F54" s="38"/>
    </row>
    <row r="55" spans="1:18" s="29" customFormat="1" ht="14.25" customHeight="1" x14ac:dyDescent="0.2">
      <c r="A55" s="121"/>
      <c r="B55" s="121"/>
      <c r="C55" s="53"/>
      <c r="F55" s="38"/>
    </row>
    <row r="56" spans="1:18" s="29" customFormat="1" ht="14.25" customHeight="1" x14ac:dyDescent="0.2">
      <c r="A56" s="66"/>
      <c r="B56" s="108"/>
      <c r="C56" s="53"/>
      <c r="F56" s="38"/>
    </row>
    <row r="57" spans="1:18" s="29" customFormat="1" ht="12" customHeight="1" x14ac:dyDescent="0.2">
      <c r="A57" s="66"/>
      <c r="B57" s="108"/>
      <c r="C57" s="59"/>
    </row>
    <row r="58" spans="1:18" s="29" customFormat="1" ht="12" customHeight="1" x14ac:dyDescent="0.2">
      <c r="A58" s="66"/>
      <c r="B58" s="108"/>
      <c r="C58" s="59"/>
    </row>
    <row r="59" spans="1:18" s="29" customFormat="1" ht="11.25" customHeight="1" x14ac:dyDescent="0.2">
      <c r="A59" s="66"/>
      <c r="B59" s="108"/>
      <c r="C59" s="59"/>
    </row>
    <row r="60" spans="1:18" s="29" customFormat="1" ht="11.25" customHeight="1" x14ac:dyDescent="0.2">
      <c r="A60" s="66"/>
      <c r="B60" s="108"/>
      <c r="C60" s="59"/>
    </row>
    <row r="61" spans="1:18" s="29" customFormat="1" ht="12" customHeight="1" x14ac:dyDescent="0.2">
      <c r="A61" s="66"/>
      <c r="B61" s="108"/>
      <c r="C61" s="59"/>
    </row>
    <row r="62" spans="1:18" s="29" customFormat="1" ht="12" customHeight="1" x14ac:dyDescent="0.2">
      <c r="A62" s="66"/>
      <c r="B62" s="108"/>
      <c r="C62" s="59"/>
    </row>
    <row r="63" spans="1:18" s="29" customFormat="1" ht="12" customHeight="1" x14ac:dyDescent="0.2">
      <c r="A63" s="66"/>
      <c r="B63" s="108"/>
      <c r="C63" s="59"/>
    </row>
    <row r="64" spans="1:18" s="29" customFormat="1" ht="12" customHeight="1" x14ac:dyDescent="0.2">
      <c r="A64" s="66"/>
      <c r="B64" s="108"/>
      <c r="C64" s="59"/>
    </row>
    <row r="65" spans="1:3" s="29" customFormat="1" x14ac:dyDescent="0.2">
      <c r="A65" s="66"/>
      <c r="B65" s="108"/>
      <c r="C65" s="59"/>
    </row>
    <row r="66" spans="1:3" s="29" customFormat="1" ht="14.25" customHeight="1" x14ac:dyDescent="0.2">
      <c r="A66" s="66"/>
      <c r="B66" s="108"/>
      <c r="C66" s="53"/>
    </row>
    <row r="67" spans="1:3" s="29" customFormat="1" x14ac:dyDescent="0.2">
      <c r="A67" s="66"/>
      <c r="B67" s="108"/>
      <c r="C67" s="53"/>
    </row>
    <row r="68" spans="1:3" s="29" customFormat="1" x14ac:dyDescent="0.2">
      <c r="A68" s="66"/>
      <c r="B68" s="108"/>
      <c r="C68" s="53"/>
    </row>
    <row r="69" spans="1:3" s="29" customFormat="1" ht="14.25" customHeight="1" x14ac:dyDescent="0.2">
      <c r="A69" s="66"/>
      <c r="B69" s="108"/>
      <c r="C69" s="53"/>
    </row>
    <row r="70" spans="1:3" s="29" customFormat="1" x14ac:dyDescent="0.2">
      <c r="A70" s="66"/>
      <c r="B70" s="108"/>
      <c r="C70" s="53"/>
    </row>
    <row r="71" spans="1:3" s="29" customFormat="1" x14ac:dyDescent="0.2">
      <c r="A71" s="66"/>
      <c r="B71" s="108"/>
      <c r="C71" s="59"/>
    </row>
  </sheetData>
  <mergeCells count="1">
    <mergeCell ref="A50:C50"/>
  </mergeCells>
  <printOptions headings="1" gridLines="1"/>
  <pageMargins left="0" right="0" top="0.75" bottom="0.75" header="0.3" footer="0.3"/>
  <pageSetup paperSize="9" scale="80" orientation="landscape" horizontalDpi="0" verticalDpi="0" copies="2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50F83-EADA-3046-9D7F-59440602C699}">
  <dimension ref="A1:Q117"/>
  <sheetViews>
    <sheetView topLeftCell="A39" workbookViewId="0">
      <selection activeCell="F66" sqref="F66"/>
    </sheetView>
  </sheetViews>
  <sheetFormatPr baseColWidth="10" defaultColWidth="12" defaultRowHeight="14" x14ac:dyDescent="0.2"/>
  <cols>
    <col min="1" max="1" width="7.1640625" style="51" customWidth="1"/>
    <col min="2" max="2" width="11.33203125" style="53" bestFit="1" customWidth="1"/>
    <col min="3" max="3" width="16.33203125" style="89" bestFit="1" customWidth="1"/>
    <col min="4" max="4" width="14.83203125" style="89" customWidth="1"/>
    <col min="5" max="5" width="10" style="52" customWidth="1"/>
    <col min="6" max="6" width="8.6640625" style="52" bestFit="1" customWidth="1"/>
    <col min="7" max="7" width="7.6640625" style="51" customWidth="1"/>
    <col min="8" max="8" width="7.83203125" style="51" customWidth="1"/>
    <col min="9" max="9" width="8.33203125" style="51" customWidth="1"/>
    <col min="10" max="10" width="7.33203125" style="51" customWidth="1"/>
    <col min="11" max="11" width="8.1640625" style="51" customWidth="1"/>
    <col min="12" max="12" width="8.6640625" style="51" customWidth="1"/>
    <col min="13" max="14" width="8.33203125" style="52" customWidth="1"/>
    <col min="15" max="15" width="6.83203125" style="89" customWidth="1"/>
    <col min="16" max="16" width="9.83203125" style="51" customWidth="1"/>
    <col min="17" max="16384" width="12" style="51"/>
  </cols>
  <sheetData>
    <row r="1" spans="1:17" s="29" customFormat="1" ht="15.75" customHeight="1" x14ac:dyDescent="0.2">
      <c r="A1" s="88" t="s">
        <v>6</v>
      </c>
      <c r="B1" s="59" t="s">
        <v>3</v>
      </c>
      <c r="C1" s="29" t="s">
        <v>0</v>
      </c>
      <c r="D1" s="29" t="s">
        <v>4</v>
      </c>
      <c r="E1" s="29" t="s">
        <v>1</v>
      </c>
      <c r="F1" s="29" t="s">
        <v>14</v>
      </c>
      <c r="G1" s="29" t="s">
        <v>2</v>
      </c>
      <c r="H1" s="29" t="s">
        <v>85</v>
      </c>
      <c r="I1" s="29" t="s">
        <v>11</v>
      </c>
      <c r="J1" s="29" t="s">
        <v>5</v>
      </c>
      <c r="K1" s="29" t="s">
        <v>108</v>
      </c>
      <c r="L1" s="29" t="s">
        <v>12</v>
      </c>
      <c r="M1" s="29" t="s">
        <v>13</v>
      </c>
      <c r="N1" s="29" t="s">
        <v>74</v>
      </c>
      <c r="O1" s="29" t="s">
        <v>80</v>
      </c>
      <c r="P1" s="29" t="s">
        <v>197</v>
      </c>
    </row>
    <row r="2" spans="1:17" s="29" customFormat="1" ht="15.75" customHeight="1" x14ac:dyDescent="0.2">
      <c r="A2" s="88">
        <v>100917</v>
      </c>
      <c r="B2" s="59" t="s">
        <v>113</v>
      </c>
      <c r="E2" s="29">
        <v>81</v>
      </c>
      <c r="I2" s="29">
        <v>81</v>
      </c>
      <c r="P2" s="29">
        <f>(G2+H2+I2+J2+K2+L2+M2+N2+O2)</f>
        <v>81</v>
      </c>
      <c r="Q2" s="29">
        <f>P2-E2</f>
        <v>0</v>
      </c>
    </row>
    <row r="3" spans="1:17" s="29" customFormat="1" ht="15.75" customHeight="1" x14ac:dyDescent="0.2">
      <c r="A3" s="88">
        <v>100925</v>
      </c>
      <c r="B3" s="59" t="s">
        <v>113</v>
      </c>
      <c r="E3" s="29">
        <v>65.98</v>
      </c>
      <c r="I3" s="29">
        <v>65.98</v>
      </c>
      <c r="P3" s="29">
        <f t="shared" ref="P3:P6" si="0">(G3+H3+I3+J3+K3+L3+M3+N3+O3)</f>
        <v>65.98</v>
      </c>
      <c r="Q3" s="29">
        <f t="shared" ref="Q3:Q42" si="1">P3-E3</f>
        <v>0</v>
      </c>
    </row>
    <row r="4" spans="1:17" s="29" customFormat="1" ht="15.75" customHeight="1" x14ac:dyDescent="0.2">
      <c r="A4" s="88">
        <v>100926</v>
      </c>
      <c r="B4" s="59" t="s">
        <v>113</v>
      </c>
      <c r="E4" s="29">
        <v>220</v>
      </c>
      <c r="M4" s="29">
        <v>220</v>
      </c>
      <c r="P4" s="29">
        <f t="shared" si="0"/>
        <v>220</v>
      </c>
      <c r="Q4" s="29">
        <f t="shared" si="1"/>
        <v>0</v>
      </c>
    </row>
    <row r="5" spans="1:17" s="29" customFormat="1" ht="15.75" customHeight="1" x14ac:dyDescent="0.2">
      <c r="A5" s="88">
        <v>100927</v>
      </c>
      <c r="B5" s="59" t="s">
        <v>113</v>
      </c>
      <c r="E5" s="29">
        <v>32.99</v>
      </c>
      <c r="I5" s="29">
        <v>32.99</v>
      </c>
      <c r="P5" s="29">
        <f t="shared" si="0"/>
        <v>32.99</v>
      </c>
      <c r="Q5" s="29">
        <f t="shared" si="1"/>
        <v>0</v>
      </c>
    </row>
    <row r="6" spans="1:17" s="29" customFormat="1" ht="15.75" customHeight="1" x14ac:dyDescent="0.2">
      <c r="A6" s="88">
        <v>100928</v>
      </c>
      <c r="B6" s="59" t="s">
        <v>113</v>
      </c>
      <c r="E6" s="29">
        <v>34.07</v>
      </c>
      <c r="I6" s="29">
        <v>34.07</v>
      </c>
      <c r="P6" s="29">
        <f t="shared" si="0"/>
        <v>34.07</v>
      </c>
      <c r="Q6" s="29">
        <f t="shared" si="1"/>
        <v>0</v>
      </c>
    </row>
    <row r="7" spans="1:17" s="29" customFormat="1" ht="15" x14ac:dyDescent="0.2">
      <c r="A7" s="88">
        <v>100930</v>
      </c>
      <c r="B7" s="59">
        <v>43206</v>
      </c>
      <c r="C7" s="29" t="s">
        <v>114</v>
      </c>
      <c r="D7" s="29" t="s">
        <v>115</v>
      </c>
      <c r="E7" s="29">
        <v>17.97</v>
      </c>
      <c r="M7" s="29">
        <v>17.97</v>
      </c>
      <c r="P7" s="29">
        <f t="shared" ref="P7:P42" si="2">G7+H7+I7+J7+K7+L7+M7+N7+O7</f>
        <v>17.97</v>
      </c>
      <c r="Q7" s="29">
        <f t="shared" si="1"/>
        <v>0</v>
      </c>
    </row>
    <row r="8" spans="1:17" s="29" customFormat="1" ht="14.25" customHeight="1" x14ac:dyDescent="0.2">
      <c r="A8" s="88">
        <f t="shared" ref="A8:A42" si="3">A7+1</f>
        <v>100931</v>
      </c>
      <c r="B8" s="59">
        <v>43206</v>
      </c>
      <c r="C8" s="29" t="s">
        <v>116</v>
      </c>
      <c r="D8" s="29" t="s">
        <v>117</v>
      </c>
      <c r="E8" s="29">
        <v>100</v>
      </c>
      <c r="I8" s="29">
        <v>100</v>
      </c>
      <c r="P8" s="29">
        <f t="shared" si="2"/>
        <v>100</v>
      </c>
      <c r="Q8" s="29">
        <f t="shared" si="1"/>
        <v>0</v>
      </c>
    </row>
    <row r="9" spans="1:17" s="29" customFormat="1" ht="14.25" customHeight="1" x14ac:dyDescent="0.2">
      <c r="A9" s="88">
        <f t="shared" si="3"/>
        <v>100932</v>
      </c>
      <c r="B9" s="59">
        <v>43206</v>
      </c>
      <c r="C9" s="29" t="s">
        <v>118</v>
      </c>
      <c r="D9" s="29" t="s">
        <v>119</v>
      </c>
      <c r="E9" s="29">
        <v>443.94</v>
      </c>
      <c r="I9" s="29">
        <v>443.94</v>
      </c>
      <c r="P9" s="29">
        <f t="shared" si="2"/>
        <v>443.94</v>
      </c>
      <c r="Q9" s="29">
        <f t="shared" si="1"/>
        <v>0</v>
      </c>
    </row>
    <row r="10" spans="1:17" ht="15" x14ac:dyDescent="0.2">
      <c r="A10" s="88">
        <f t="shared" si="3"/>
        <v>100933</v>
      </c>
      <c r="B10" s="59">
        <v>43206</v>
      </c>
      <c r="C10" s="89" t="s">
        <v>111</v>
      </c>
      <c r="D10" s="89" t="s">
        <v>120</v>
      </c>
      <c r="E10" s="52">
        <v>130.47999999999999</v>
      </c>
      <c r="G10" s="29">
        <v>21.75</v>
      </c>
      <c r="H10" s="52"/>
      <c r="I10" s="52"/>
      <c r="J10" s="52"/>
      <c r="K10" s="52"/>
      <c r="L10" s="52">
        <v>108.73</v>
      </c>
      <c r="O10" s="29"/>
      <c r="P10" s="29">
        <f t="shared" si="2"/>
        <v>130.48000000000002</v>
      </c>
      <c r="Q10" s="29">
        <f t="shared" si="1"/>
        <v>0</v>
      </c>
    </row>
    <row r="11" spans="1:17" s="29" customFormat="1" ht="14.25" customHeight="1" x14ac:dyDescent="0.2">
      <c r="A11" s="88">
        <f t="shared" si="3"/>
        <v>100934</v>
      </c>
      <c r="B11" s="59">
        <v>43206</v>
      </c>
      <c r="C11" s="89" t="s">
        <v>121</v>
      </c>
      <c r="D11" s="89" t="s">
        <v>122</v>
      </c>
      <c r="E11" s="29">
        <v>75</v>
      </c>
      <c r="F11" s="52"/>
      <c r="M11" s="29">
        <v>75</v>
      </c>
      <c r="P11" s="29">
        <f t="shared" si="2"/>
        <v>75</v>
      </c>
      <c r="Q11" s="29">
        <f t="shared" si="1"/>
        <v>0</v>
      </c>
    </row>
    <row r="12" spans="1:17" s="29" customFormat="1" ht="14.25" customHeight="1" x14ac:dyDescent="0.2">
      <c r="A12" s="88">
        <f t="shared" si="3"/>
        <v>100935</v>
      </c>
      <c r="B12" s="59">
        <v>43206</v>
      </c>
      <c r="C12" s="89" t="s">
        <v>112</v>
      </c>
      <c r="D12" s="89" t="s">
        <v>125</v>
      </c>
      <c r="E12" s="29">
        <v>0</v>
      </c>
      <c r="F12" s="52"/>
      <c r="M12" s="29">
        <v>0</v>
      </c>
      <c r="P12" s="29">
        <f t="shared" si="2"/>
        <v>0</v>
      </c>
      <c r="Q12" s="29">
        <f t="shared" si="1"/>
        <v>0</v>
      </c>
    </row>
    <row r="13" spans="1:17" s="29" customFormat="1" ht="14.25" customHeight="1" x14ac:dyDescent="0.2">
      <c r="A13" s="88">
        <f t="shared" si="3"/>
        <v>100936</v>
      </c>
      <c r="B13" s="59">
        <v>43206</v>
      </c>
      <c r="C13" s="89" t="s">
        <v>110</v>
      </c>
      <c r="D13" s="89" t="s">
        <v>123</v>
      </c>
      <c r="E13" s="29">
        <v>30</v>
      </c>
      <c r="F13" s="52"/>
      <c r="I13" s="29">
        <v>30</v>
      </c>
      <c r="P13" s="29">
        <f t="shared" si="2"/>
        <v>30</v>
      </c>
      <c r="Q13" s="29">
        <f t="shared" si="1"/>
        <v>0</v>
      </c>
    </row>
    <row r="14" spans="1:17" s="29" customFormat="1" ht="14.25" customHeight="1" x14ac:dyDescent="0.2">
      <c r="A14" s="88">
        <f t="shared" si="3"/>
        <v>100937</v>
      </c>
      <c r="B14" s="53">
        <v>43242</v>
      </c>
      <c r="C14" s="89" t="s">
        <v>126</v>
      </c>
      <c r="D14" s="29" t="s">
        <v>127</v>
      </c>
      <c r="E14" s="29">
        <v>125.11</v>
      </c>
      <c r="I14" s="29">
        <v>125.11</v>
      </c>
      <c r="P14" s="29">
        <f t="shared" si="2"/>
        <v>125.11</v>
      </c>
      <c r="Q14" s="29">
        <f t="shared" si="1"/>
        <v>0</v>
      </c>
    </row>
    <row r="15" spans="1:17" s="29" customFormat="1" ht="14.25" customHeight="1" x14ac:dyDescent="0.2">
      <c r="A15" s="88">
        <f t="shared" si="3"/>
        <v>100938</v>
      </c>
      <c r="B15" s="53">
        <v>43242</v>
      </c>
      <c r="C15" s="89" t="s">
        <v>128</v>
      </c>
      <c r="D15" s="29" t="s">
        <v>129</v>
      </c>
      <c r="E15" s="29">
        <v>105.5</v>
      </c>
      <c r="G15" s="29">
        <v>17.41</v>
      </c>
      <c r="N15" s="29">
        <v>88.09</v>
      </c>
      <c r="P15" s="29">
        <f t="shared" si="2"/>
        <v>105.5</v>
      </c>
      <c r="Q15" s="29">
        <f t="shared" si="1"/>
        <v>0</v>
      </c>
    </row>
    <row r="16" spans="1:17" s="29" customFormat="1" ht="14.25" customHeight="1" x14ac:dyDescent="0.2">
      <c r="A16" s="88">
        <f t="shared" si="3"/>
        <v>100939</v>
      </c>
      <c r="B16" s="53">
        <v>43242</v>
      </c>
      <c r="C16" s="29" t="s">
        <v>130</v>
      </c>
      <c r="D16" s="29" t="s">
        <v>60</v>
      </c>
      <c r="E16" s="29">
        <v>175</v>
      </c>
      <c r="M16" s="29">
        <v>175</v>
      </c>
      <c r="P16" s="29">
        <f t="shared" si="2"/>
        <v>175</v>
      </c>
      <c r="Q16" s="29">
        <f t="shared" si="1"/>
        <v>0</v>
      </c>
    </row>
    <row r="17" spans="1:17" s="29" customFormat="1" ht="14.25" customHeight="1" x14ac:dyDescent="0.2">
      <c r="A17" s="88">
        <f t="shared" si="3"/>
        <v>100940</v>
      </c>
      <c r="B17" s="53">
        <v>43242</v>
      </c>
      <c r="C17" s="29" t="s">
        <v>131</v>
      </c>
      <c r="D17" s="29" t="s">
        <v>60</v>
      </c>
      <c r="E17" s="29">
        <v>22.1</v>
      </c>
      <c r="M17" s="29">
        <v>22.1</v>
      </c>
      <c r="P17" s="29">
        <f t="shared" si="2"/>
        <v>22.1</v>
      </c>
      <c r="Q17" s="29">
        <f t="shared" si="1"/>
        <v>0</v>
      </c>
    </row>
    <row r="18" spans="1:17" s="29" customFormat="1" ht="14.25" customHeight="1" x14ac:dyDescent="0.2">
      <c r="A18" s="88">
        <f t="shared" si="3"/>
        <v>100941</v>
      </c>
      <c r="B18" s="53">
        <v>43269</v>
      </c>
      <c r="C18" s="29" t="s">
        <v>133</v>
      </c>
      <c r="D18" s="29" t="s">
        <v>134</v>
      </c>
      <c r="E18" s="29">
        <v>10.14</v>
      </c>
      <c r="L18" s="29">
        <v>10.14</v>
      </c>
      <c r="P18" s="29">
        <f t="shared" si="2"/>
        <v>10.14</v>
      </c>
      <c r="Q18" s="29">
        <f t="shared" si="1"/>
        <v>0</v>
      </c>
    </row>
    <row r="19" spans="1:17" s="29" customFormat="1" ht="14.25" customHeight="1" x14ac:dyDescent="0.2">
      <c r="A19" s="88">
        <f t="shared" si="3"/>
        <v>100942</v>
      </c>
      <c r="B19" s="53">
        <v>43269</v>
      </c>
      <c r="C19" s="29" t="s">
        <v>137</v>
      </c>
      <c r="D19" s="29" t="s">
        <v>138</v>
      </c>
      <c r="E19" s="29">
        <v>377.39</v>
      </c>
      <c r="M19" s="29">
        <v>377.39</v>
      </c>
      <c r="P19" s="29">
        <f t="shared" si="2"/>
        <v>377.39</v>
      </c>
      <c r="Q19" s="29">
        <f t="shared" si="1"/>
        <v>0</v>
      </c>
    </row>
    <row r="20" spans="1:17" s="29" customFormat="1" ht="14.25" customHeight="1" x14ac:dyDescent="0.2">
      <c r="A20" s="88">
        <f t="shared" si="3"/>
        <v>100943</v>
      </c>
      <c r="B20" s="53">
        <v>43269</v>
      </c>
      <c r="C20" s="29" t="s">
        <v>135</v>
      </c>
      <c r="D20" s="29" t="s">
        <v>136</v>
      </c>
      <c r="E20" s="29">
        <v>60</v>
      </c>
      <c r="G20" s="29">
        <v>10</v>
      </c>
      <c r="I20" s="29">
        <v>50</v>
      </c>
      <c r="P20" s="29">
        <f t="shared" si="2"/>
        <v>60</v>
      </c>
      <c r="Q20" s="29">
        <f t="shared" si="1"/>
        <v>0</v>
      </c>
    </row>
    <row r="21" spans="1:17" s="29" customFormat="1" ht="14.25" customHeight="1" x14ac:dyDescent="0.2">
      <c r="A21" s="88">
        <f t="shared" si="3"/>
        <v>100944</v>
      </c>
      <c r="B21" s="53">
        <v>43269</v>
      </c>
      <c r="C21" s="29" t="s">
        <v>142</v>
      </c>
      <c r="D21" s="29" t="s">
        <v>141</v>
      </c>
      <c r="E21" s="29">
        <v>50</v>
      </c>
      <c r="H21" s="29">
        <v>50</v>
      </c>
      <c r="P21" s="29">
        <f t="shared" si="2"/>
        <v>50</v>
      </c>
      <c r="Q21" s="29">
        <f t="shared" si="1"/>
        <v>0</v>
      </c>
    </row>
    <row r="22" spans="1:17" s="29" customFormat="1" ht="14.25" customHeight="1" x14ac:dyDescent="0.2">
      <c r="A22" s="88">
        <f t="shared" si="3"/>
        <v>100945</v>
      </c>
      <c r="B22" s="53">
        <v>43269</v>
      </c>
      <c r="C22" s="29" t="s">
        <v>128</v>
      </c>
      <c r="D22" s="29" t="s">
        <v>141</v>
      </c>
      <c r="E22" s="29">
        <v>150</v>
      </c>
      <c r="H22" s="29">
        <v>150</v>
      </c>
      <c r="P22" s="29">
        <f t="shared" si="2"/>
        <v>150</v>
      </c>
      <c r="Q22" s="29">
        <f t="shared" si="1"/>
        <v>0</v>
      </c>
    </row>
    <row r="23" spans="1:17" s="29" customFormat="1" ht="14.25" customHeight="1" x14ac:dyDescent="0.2">
      <c r="A23" s="88">
        <f t="shared" si="3"/>
        <v>100946</v>
      </c>
      <c r="B23" s="53">
        <v>43269</v>
      </c>
      <c r="C23" s="29" t="s">
        <v>143</v>
      </c>
      <c r="D23" s="29" t="s">
        <v>144</v>
      </c>
      <c r="E23" s="29">
        <v>59.99</v>
      </c>
      <c r="G23" s="29">
        <v>9.99</v>
      </c>
      <c r="I23" s="29">
        <v>50</v>
      </c>
      <c r="P23" s="29">
        <f t="shared" si="2"/>
        <v>59.99</v>
      </c>
      <c r="Q23" s="29">
        <f t="shared" si="1"/>
        <v>0</v>
      </c>
    </row>
    <row r="24" spans="1:17" s="29" customFormat="1" ht="14.25" customHeight="1" x14ac:dyDescent="0.2">
      <c r="A24" s="88">
        <f t="shared" si="3"/>
        <v>100947</v>
      </c>
      <c r="B24" s="53">
        <v>43269</v>
      </c>
      <c r="C24" s="29" t="s">
        <v>145</v>
      </c>
      <c r="D24" s="29" t="s">
        <v>146</v>
      </c>
      <c r="E24" s="29">
        <v>1031.54</v>
      </c>
      <c r="G24" s="29">
        <v>171.92</v>
      </c>
      <c r="N24" s="29">
        <v>859.62</v>
      </c>
      <c r="P24" s="29">
        <f t="shared" si="2"/>
        <v>1031.54</v>
      </c>
      <c r="Q24" s="29">
        <f t="shared" si="1"/>
        <v>0</v>
      </c>
    </row>
    <row r="25" spans="1:17" s="29" customFormat="1" ht="14.25" customHeight="1" x14ac:dyDescent="0.2">
      <c r="A25" s="88">
        <f t="shared" si="3"/>
        <v>100948</v>
      </c>
      <c r="B25" s="53">
        <v>43269</v>
      </c>
      <c r="C25" s="29" t="s">
        <v>147</v>
      </c>
      <c r="D25" s="29" t="s">
        <v>148</v>
      </c>
      <c r="E25" s="29">
        <v>3</v>
      </c>
      <c r="L25" s="29">
        <v>3</v>
      </c>
      <c r="P25" s="29">
        <f t="shared" si="2"/>
        <v>3</v>
      </c>
      <c r="Q25" s="29">
        <f t="shared" si="1"/>
        <v>0</v>
      </c>
    </row>
    <row r="26" spans="1:17" s="29" customFormat="1" ht="14.25" customHeight="1" x14ac:dyDescent="0.2">
      <c r="A26" s="88">
        <f t="shared" si="3"/>
        <v>100949</v>
      </c>
      <c r="B26" s="53">
        <v>43361</v>
      </c>
      <c r="C26" s="29" t="s">
        <v>151</v>
      </c>
      <c r="D26" s="29" t="s">
        <v>152</v>
      </c>
      <c r="E26" s="29">
        <v>71.62</v>
      </c>
      <c r="G26" s="29">
        <v>11.94</v>
      </c>
      <c r="I26" s="29">
        <v>59.68</v>
      </c>
      <c r="P26" s="29">
        <f t="shared" si="2"/>
        <v>71.62</v>
      </c>
      <c r="Q26" s="29">
        <f t="shared" si="1"/>
        <v>0</v>
      </c>
    </row>
    <row r="27" spans="1:17" s="29" customFormat="1" ht="14.25" customHeight="1" x14ac:dyDescent="0.2">
      <c r="A27" s="88">
        <f t="shared" si="3"/>
        <v>100950</v>
      </c>
      <c r="B27" s="53">
        <v>43361</v>
      </c>
      <c r="C27" s="29" t="s">
        <v>153</v>
      </c>
      <c r="D27" s="29" t="s">
        <v>154</v>
      </c>
      <c r="E27" s="29">
        <v>290.10000000000002</v>
      </c>
      <c r="G27" s="29">
        <v>65.099999999999994</v>
      </c>
      <c r="N27" s="29">
        <v>225</v>
      </c>
      <c r="P27" s="29">
        <f t="shared" si="2"/>
        <v>290.10000000000002</v>
      </c>
      <c r="Q27" s="29">
        <f t="shared" si="1"/>
        <v>0</v>
      </c>
    </row>
    <row r="28" spans="1:17" s="29" customFormat="1" ht="14.25" customHeight="1" x14ac:dyDescent="0.2">
      <c r="A28" s="88">
        <f t="shared" si="3"/>
        <v>100951</v>
      </c>
      <c r="B28" s="53">
        <v>43361</v>
      </c>
      <c r="C28" s="29" t="s">
        <v>114</v>
      </c>
      <c r="D28" s="29" t="s">
        <v>155</v>
      </c>
      <c r="E28" s="29">
        <v>4.8899999999999997</v>
      </c>
      <c r="G28" s="29">
        <v>0.82</v>
      </c>
      <c r="I28" s="29">
        <v>4.07</v>
      </c>
      <c r="P28" s="29">
        <f t="shared" si="2"/>
        <v>4.8900000000000006</v>
      </c>
      <c r="Q28" s="29">
        <f t="shared" si="1"/>
        <v>0</v>
      </c>
    </row>
    <row r="29" spans="1:17" s="29" customFormat="1" ht="14.25" customHeight="1" x14ac:dyDescent="0.2">
      <c r="A29" s="88">
        <f t="shared" si="3"/>
        <v>100952</v>
      </c>
      <c r="B29" s="53">
        <v>43361</v>
      </c>
      <c r="C29" s="29" t="s">
        <v>156</v>
      </c>
      <c r="D29" s="29" t="s">
        <v>157</v>
      </c>
      <c r="E29" s="29">
        <v>90</v>
      </c>
      <c r="G29" s="29">
        <v>15</v>
      </c>
      <c r="J29" s="29">
        <v>75</v>
      </c>
      <c r="P29" s="29">
        <f t="shared" si="2"/>
        <v>90</v>
      </c>
      <c r="Q29" s="29">
        <f t="shared" si="1"/>
        <v>0</v>
      </c>
    </row>
    <row r="30" spans="1:17" s="29" customFormat="1" ht="14.25" customHeight="1" x14ac:dyDescent="0.2">
      <c r="A30" s="88">
        <f t="shared" si="3"/>
        <v>100953</v>
      </c>
      <c r="B30" s="53">
        <v>43371</v>
      </c>
      <c r="C30" s="29" t="s">
        <v>149</v>
      </c>
      <c r="D30" s="29" t="s">
        <v>150</v>
      </c>
      <c r="E30" s="29">
        <v>773.36</v>
      </c>
      <c r="K30" s="29">
        <v>773.36</v>
      </c>
      <c r="P30" s="29">
        <f t="shared" si="2"/>
        <v>773.36</v>
      </c>
      <c r="Q30" s="29">
        <f t="shared" si="1"/>
        <v>0</v>
      </c>
    </row>
    <row r="31" spans="1:17" s="29" customFormat="1" ht="14.25" customHeight="1" x14ac:dyDescent="0.2">
      <c r="A31" s="88">
        <f t="shared" si="3"/>
        <v>100954</v>
      </c>
      <c r="B31" s="53">
        <v>43371</v>
      </c>
      <c r="C31" s="29" t="s">
        <v>132</v>
      </c>
      <c r="D31" s="29" t="s">
        <v>160</v>
      </c>
      <c r="E31" s="29">
        <v>515.20000000000005</v>
      </c>
      <c r="K31" s="29">
        <v>515.20000000000005</v>
      </c>
      <c r="P31" s="29">
        <f t="shared" si="2"/>
        <v>515.20000000000005</v>
      </c>
      <c r="Q31" s="29">
        <f t="shared" si="1"/>
        <v>0</v>
      </c>
    </row>
    <row r="32" spans="1:17" s="29" customFormat="1" ht="14.25" customHeight="1" x14ac:dyDescent="0.2">
      <c r="A32" s="88">
        <f t="shared" si="3"/>
        <v>100955</v>
      </c>
      <c r="B32" s="53">
        <v>43371</v>
      </c>
      <c r="C32" s="29" t="s">
        <v>158</v>
      </c>
      <c r="D32" s="29" t="s">
        <v>159</v>
      </c>
      <c r="E32" s="29">
        <v>50</v>
      </c>
      <c r="M32" s="29">
        <v>50</v>
      </c>
      <c r="P32" s="29">
        <f t="shared" si="2"/>
        <v>50</v>
      </c>
      <c r="Q32" s="29">
        <f t="shared" si="1"/>
        <v>0</v>
      </c>
    </row>
    <row r="33" spans="1:17" s="29" customFormat="1" ht="14.25" customHeight="1" x14ac:dyDescent="0.2">
      <c r="A33" s="88">
        <f t="shared" si="3"/>
        <v>100956</v>
      </c>
      <c r="B33" s="53">
        <v>43414</v>
      </c>
      <c r="C33" s="29" t="s">
        <v>161</v>
      </c>
      <c r="D33" s="29" t="s">
        <v>162</v>
      </c>
      <c r="E33" s="38">
        <v>132.58000000000001</v>
      </c>
      <c r="G33" s="29">
        <v>22.1</v>
      </c>
      <c r="M33" s="29">
        <v>110.48</v>
      </c>
      <c r="P33" s="29">
        <f t="shared" si="2"/>
        <v>132.58000000000001</v>
      </c>
      <c r="Q33" s="29">
        <f t="shared" si="1"/>
        <v>0</v>
      </c>
    </row>
    <row r="34" spans="1:17" s="29" customFormat="1" ht="14.25" customHeight="1" x14ac:dyDescent="0.2">
      <c r="A34" s="88">
        <f t="shared" si="3"/>
        <v>100957</v>
      </c>
      <c r="B34" s="53">
        <v>43414</v>
      </c>
      <c r="C34" s="29" t="s">
        <v>163</v>
      </c>
      <c r="D34" s="29" t="s">
        <v>164</v>
      </c>
      <c r="E34" s="38">
        <v>27</v>
      </c>
      <c r="I34" s="29">
        <v>27</v>
      </c>
      <c r="P34" s="29">
        <f t="shared" si="2"/>
        <v>27</v>
      </c>
      <c r="Q34" s="29">
        <f t="shared" si="1"/>
        <v>0</v>
      </c>
    </row>
    <row r="35" spans="1:17" s="29" customFormat="1" ht="14.25" customHeight="1" x14ac:dyDescent="0.2">
      <c r="A35" s="88">
        <f t="shared" si="3"/>
        <v>100958</v>
      </c>
      <c r="B35" s="53">
        <v>43414</v>
      </c>
      <c r="C35" s="29" t="s">
        <v>114</v>
      </c>
      <c r="D35" s="29" t="s">
        <v>165</v>
      </c>
      <c r="E35" s="38">
        <v>11.99</v>
      </c>
      <c r="G35" s="29">
        <v>2</v>
      </c>
      <c r="M35" s="29">
        <v>9.99</v>
      </c>
      <c r="P35" s="29">
        <f t="shared" si="2"/>
        <v>11.99</v>
      </c>
      <c r="Q35" s="29">
        <f t="shared" si="1"/>
        <v>0</v>
      </c>
    </row>
    <row r="36" spans="1:17" s="29" customFormat="1" ht="14.25" customHeight="1" x14ac:dyDescent="0.2">
      <c r="A36" s="88">
        <f t="shared" si="3"/>
        <v>100959</v>
      </c>
      <c r="B36" s="53">
        <v>43423</v>
      </c>
      <c r="C36" s="29" t="s">
        <v>166</v>
      </c>
      <c r="D36" s="29" t="s">
        <v>177</v>
      </c>
      <c r="E36" s="38">
        <v>609.84</v>
      </c>
      <c r="G36" s="29">
        <v>101.64</v>
      </c>
      <c r="N36" s="29">
        <v>508.2</v>
      </c>
      <c r="P36" s="29">
        <f t="shared" si="2"/>
        <v>609.84</v>
      </c>
      <c r="Q36" s="29">
        <f t="shared" si="1"/>
        <v>0</v>
      </c>
    </row>
    <row r="37" spans="1:17" s="29" customFormat="1" ht="14.25" customHeight="1" x14ac:dyDescent="0.2">
      <c r="A37" s="88">
        <f t="shared" si="3"/>
        <v>100960</v>
      </c>
      <c r="B37" s="53">
        <v>43423</v>
      </c>
      <c r="C37" s="29" t="s">
        <v>168</v>
      </c>
      <c r="D37" s="29" t="s">
        <v>167</v>
      </c>
      <c r="E37" s="38">
        <v>25</v>
      </c>
      <c r="O37" s="29">
        <v>25</v>
      </c>
      <c r="P37" s="29">
        <f t="shared" si="2"/>
        <v>25</v>
      </c>
      <c r="Q37" s="29">
        <f t="shared" si="1"/>
        <v>0</v>
      </c>
    </row>
    <row r="38" spans="1:17" s="29" customFormat="1" ht="14.25" customHeight="1" x14ac:dyDescent="0.2">
      <c r="A38" s="88">
        <f t="shared" si="3"/>
        <v>100961</v>
      </c>
      <c r="B38" s="53">
        <v>43427</v>
      </c>
      <c r="C38" s="29" t="s">
        <v>156</v>
      </c>
      <c r="D38" s="29" t="s">
        <v>144</v>
      </c>
      <c r="E38" s="38">
        <v>143</v>
      </c>
      <c r="I38" s="29">
        <v>143</v>
      </c>
      <c r="P38" s="29">
        <f t="shared" si="2"/>
        <v>143</v>
      </c>
      <c r="Q38" s="29">
        <f t="shared" si="1"/>
        <v>0</v>
      </c>
    </row>
    <row r="39" spans="1:17" s="29" customFormat="1" ht="14.25" customHeight="1" x14ac:dyDescent="0.2">
      <c r="A39" s="88">
        <f t="shared" si="3"/>
        <v>100962</v>
      </c>
      <c r="B39" s="53">
        <v>43427</v>
      </c>
      <c r="C39" s="29" t="s">
        <v>169</v>
      </c>
      <c r="D39" s="29" t="s">
        <v>180</v>
      </c>
      <c r="E39" s="38">
        <v>0</v>
      </c>
      <c r="M39" s="29">
        <v>0</v>
      </c>
      <c r="P39" s="29">
        <f t="shared" si="2"/>
        <v>0</v>
      </c>
      <c r="Q39" s="29">
        <f t="shared" si="1"/>
        <v>0</v>
      </c>
    </row>
    <row r="40" spans="1:17" s="29" customFormat="1" ht="14.25" customHeight="1" x14ac:dyDescent="0.2">
      <c r="A40" s="88">
        <f t="shared" si="3"/>
        <v>100963</v>
      </c>
      <c r="B40" s="53">
        <v>43430</v>
      </c>
      <c r="C40" s="29" t="s">
        <v>171</v>
      </c>
      <c r="D40" s="29" t="s">
        <v>170</v>
      </c>
      <c r="E40" s="38">
        <v>124.75</v>
      </c>
      <c r="G40" s="29">
        <v>20.79</v>
      </c>
      <c r="L40" s="29">
        <v>124.75</v>
      </c>
      <c r="P40" s="29">
        <f t="shared" si="2"/>
        <v>145.54</v>
      </c>
      <c r="Q40" s="29">
        <f t="shared" si="1"/>
        <v>20.789999999999992</v>
      </c>
    </row>
    <row r="41" spans="1:17" s="29" customFormat="1" ht="14.25" customHeight="1" x14ac:dyDescent="0.2">
      <c r="A41" s="88">
        <f t="shared" si="3"/>
        <v>100964</v>
      </c>
      <c r="B41" s="53">
        <v>43430</v>
      </c>
      <c r="C41" s="29" t="s">
        <v>172</v>
      </c>
      <c r="D41" s="29" t="s">
        <v>125</v>
      </c>
      <c r="E41" s="38">
        <v>0</v>
      </c>
      <c r="L41" s="29">
        <v>0</v>
      </c>
      <c r="P41" s="29">
        <f t="shared" si="2"/>
        <v>0</v>
      </c>
      <c r="Q41" s="29">
        <f t="shared" si="1"/>
        <v>0</v>
      </c>
    </row>
    <row r="42" spans="1:17" s="29" customFormat="1" ht="14.25" customHeight="1" x14ac:dyDescent="0.2">
      <c r="A42" s="88">
        <f t="shared" si="3"/>
        <v>100965</v>
      </c>
      <c r="B42" s="53">
        <v>43436</v>
      </c>
      <c r="C42" s="29" t="s">
        <v>175</v>
      </c>
      <c r="D42" s="29" t="s">
        <v>176</v>
      </c>
      <c r="E42" s="38">
        <v>1221.43</v>
      </c>
      <c r="G42" s="29">
        <v>203.57</v>
      </c>
      <c r="N42" s="29">
        <v>1017.86</v>
      </c>
      <c r="P42" s="29">
        <f t="shared" si="2"/>
        <v>1221.43</v>
      </c>
      <c r="Q42" s="29">
        <f t="shared" si="1"/>
        <v>0</v>
      </c>
    </row>
    <row r="43" spans="1:17" s="29" customFormat="1" ht="14.25" customHeight="1" x14ac:dyDescent="0.2">
      <c r="A43" s="88">
        <f>A42+1</f>
        <v>100966</v>
      </c>
      <c r="B43" s="53">
        <v>43442</v>
      </c>
      <c r="C43" s="29" t="s">
        <v>219</v>
      </c>
      <c r="D43" s="29" t="s">
        <v>174</v>
      </c>
      <c r="E43" s="38">
        <v>44.33</v>
      </c>
      <c r="M43" s="29">
        <v>44.33</v>
      </c>
      <c r="P43" s="29">
        <f>G43+H43+I43+J43+K43+L43+M43+N43+O43</f>
        <v>44.33</v>
      </c>
      <c r="Q43" s="29">
        <f>P43-E43</f>
        <v>0</v>
      </c>
    </row>
    <row r="44" spans="1:17" s="29" customFormat="1" ht="14.25" customHeight="1" x14ac:dyDescent="0.2">
      <c r="A44" s="88">
        <f t="shared" ref="A44:A68" si="4">A43+1</f>
        <v>100967</v>
      </c>
      <c r="B44" s="53">
        <v>43442</v>
      </c>
      <c r="C44" s="29" t="s">
        <v>169</v>
      </c>
      <c r="D44" s="29" t="s">
        <v>141</v>
      </c>
      <c r="E44" s="38">
        <v>50</v>
      </c>
      <c r="M44" s="29">
        <v>50</v>
      </c>
      <c r="P44" s="29">
        <f t="shared" ref="P44:P65" si="5">G44+H44+I44+J44+K44+L44+M44+N44+O44</f>
        <v>50</v>
      </c>
      <c r="Q44" s="29">
        <f t="shared" ref="Q44:Q65" si="6">P44-E44</f>
        <v>0</v>
      </c>
    </row>
    <row r="45" spans="1:17" ht="15" x14ac:dyDescent="0.2">
      <c r="A45" s="88">
        <f t="shared" si="4"/>
        <v>100968</v>
      </c>
      <c r="B45" s="53">
        <v>43442</v>
      </c>
      <c r="C45" s="89" t="s">
        <v>178</v>
      </c>
      <c r="D45" s="89" t="s">
        <v>179</v>
      </c>
      <c r="E45" s="52">
        <v>150</v>
      </c>
      <c r="M45" s="52">
        <v>150</v>
      </c>
      <c r="P45" s="29">
        <f t="shared" si="5"/>
        <v>150</v>
      </c>
      <c r="Q45" s="29">
        <f t="shared" si="6"/>
        <v>0</v>
      </c>
    </row>
    <row r="46" spans="1:17" s="29" customFormat="1" ht="14.25" customHeight="1" x14ac:dyDescent="0.2">
      <c r="A46" s="88">
        <f t="shared" si="4"/>
        <v>100969</v>
      </c>
      <c r="B46" s="53">
        <v>43442</v>
      </c>
      <c r="C46" s="29" t="s">
        <v>133</v>
      </c>
      <c r="D46" s="29" t="s">
        <v>182</v>
      </c>
      <c r="E46" s="38">
        <v>1750</v>
      </c>
      <c r="L46" s="29">
        <v>1750</v>
      </c>
      <c r="P46" s="29">
        <f t="shared" si="5"/>
        <v>1750</v>
      </c>
      <c r="Q46" s="29">
        <f t="shared" si="6"/>
        <v>0</v>
      </c>
    </row>
    <row r="47" spans="1:17" s="29" customFormat="1" ht="14.25" customHeight="1" x14ac:dyDescent="0.2">
      <c r="A47" s="88">
        <f t="shared" si="4"/>
        <v>100970</v>
      </c>
      <c r="B47" s="53">
        <v>43442</v>
      </c>
      <c r="C47" s="29" t="s">
        <v>133</v>
      </c>
      <c r="D47" s="29" t="s">
        <v>183</v>
      </c>
      <c r="E47" s="38">
        <v>400</v>
      </c>
      <c r="L47" s="29">
        <v>400</v>
      </c>
      <c r="P47" s="29">
        <f t="shared" si="5"/>
        <v>400</v>
      </c>
      <c r="Q47" s="29">
        <f t="shared" si="6"/>
        <v>0</v>
      </c>
    </row>
    <row r="48" spans="1:17" s="29" customFormat="1" ht="14.25" customHeight="1" x14ac:dyDescent="0.2">
      <c r="A48" s="88">
        <f t="shared" si="4"/>
        <v>100971</v>
      </c>
      <c r="B48" s="53">
        <v>43442</v>
      </c>
      <c r="C48" s="29" t="s">
        <v>184</v>
      </c>
      <c r="D48" s="29" t="s">
        <v>181</v>
      </c>
      <c r="E48" s="38">
        <v>250</v>
      </c>
      <c r="M48" s="29">
        <v>250</v>
      </c>
      <c r="P48" s="29">
        <f t="shared" si="5"/>
        <v>250</v>
      </c>
      <c r="Q48" s="29">
        <f t="shared" si="6"/>
        <v>0</v>
      </c>
    </row>
    <row r="49" spans="1:17" s="29" customFormat="1" ht="14.25" customHeight="1" x14ac:dyDescent="0.2">
      <c r="A49" s="88">
        <f t="shared" si="4"/>
        <v>100972</v>
      </c>
      <c r="B49" s="53">
        <v>43442</v>
      </c>
      <c r="C49" s="29" t="s">
        <v>185</v>
      </c>
      <c r="D49" s="29" t="s">
        <v>186</v>
      </c>
      <c r="E49" s="38">
        <v>8</v>
      </c>
      <c r="M49" s="29">
        <v>8</v>
      </c>
      <c r="P49" s="29">
        <f t="shared" si="5"/>
        <v>8</v>
      </c>
      <c r="Q49" s="29">
        <f t="shared" si="6"/>
        <v>0</v>
      </c>
    </row>
    <row r="50" spans="1:17" s="29" customFormat="1" ht="14.25" customHeight="1" x14ac:dyDescent="0.2">
      <c r="A50" s="88">
        <f t="shared" si="4"/>
        <v>100973</v>
      </c>
      <c r="B50" s="53">
        <v>43442</v>
      </c>
      <c r="C50" s="29" t="s">
        <v>187</v>
      </c>
      <c r="D50" s="29" t="s">
        <v>188</v>
      </c>
      <c r="E50" s="38">
        <v>79.02</v>
      </c>
      <c r="G50" s="29">
        <f>(E50/120)*20</f>
        <v>13.17</v>
      </c>
      <c r="I50" s="29">
        <v>65.849999999999994</v>
      </c>
      <c r="P50" s="29">
        <f t="shared" si="5"/>
        <v>79.02</v>
      </c>
      <c r="Q50" s="29">
        <f t="shared" si="6"/>
        <v>0</v>
      </c>
    </row>
    <row r="51" spans="1:17" s="29" customFormat="1" ht="14.25" customHeight="1" x14ac:dyDescent="0.2">
      <c r="A51" s="88">
        <f t="shared" si="4"/>
        <v>100974</v>
      </c>
      <c r="B51" s="53">
        <v>43442</v>
      </c>
      <c r="C51" s="29" t="s">
        <v>190</v>
      </c>
      <c r="D51" s="29" t="s">
        <v>191</v>
      </c>
      <c r="E51" s="38">
        <v>220</v>
      </c>
      <c r="I51" s="29">
        <v>220</v>
      </c>
      <c r="P51" s="29">
        <f t="shared" si="5"/>
        <v>220</v>
      </c>
      <c r="Q51" s="29">
        <f t="shared" si="6"/>
        <v>0</v>
      </c>
    </row>
    <row r="52" spans="1:17" s="29" customFormat="1" ht="14.25" customHeight="1" x14ac:dyDescent="0.2">
      <c r="A52" s="88">
        <f t="shared" si="4"/>
        <v>100975</v>
      </c>
      <c r="B52" s="53">
        <v>43524</v>
      </c>
      <c r="C52" s="29" t="s">
        <v>149</v>
      </c>
      <c r="D52" s="29" t="s">
        <v>150</v>
      </c>
      <c r="E52" s="29">
        <v>773.36</v>
      </c>
      <c r="K52" s="29">
        <v>773.36</v>
      </c>
      <c r="P52" s="29">
        <f t="shared" si="5"/>
        <v>773.36</v>
      </c>
      <c r="Q52" s="29">
        <f t="shared" si="6"/>
        <v>0</v>
      </c>
    </row>
    <row r="53" spans="1:17" s="29" customFormat="1" ht="14.25" customHeight="1" x14ac:dyDescent="0.2">
      <c r="A53" s="88">
        <f t="shared" si="4"/>
        <v>100976</v>
      </c>
      <c r="B53" s="53">
        <v>43524</v>
      </c>
      <c r="C53" s="29" t="s">
        <v>132</v>
      </c>
      <c r="D53" s="29" t="s">
        <v>160</v>
      </c>
      <c r="E53" s="29">
        <v>515.20000000000005</v>
      </c>
      <c r="K53" s="29">
        <v>515.20000000000005</v>
      </c>
      <c r="P53" s="29">
        <f t="shared" si="5"/>
        <v>515.20000000000005</v>
      </c>
      <c r="Q53" s="29">
        <f t="shared" si="6"/>
        <v>0</v>
      </c>
    </row>
    <row r="54" spans="1:17" s="29" customFormat="1" ht="14.25" customHeight="1" x14ac:dyDescent="0.2">
      <c r="A54" s="88">
        <f t="shared" si="4"/>
        <v>100977</v>
      </c>
      <c r="B54" s="53">
        <v>43524</v>
      </c>
      <c r="C54" s="29" t="s">
        <v>114</v>
      </c>
      <c r="D54" s="29" t="s">
        <v>192</v>
      </c>
      <c r="E54" s="29">
        <v>4.32</v>
      </c>
      <c r="G54" s="29">
        <v>0.72</v>
      </c>
      <c r="I54" s="29">
        <v>3.6</v>
      </c>
      <c r="P54" s="29">
        <f t="shared" si="5"/>
        <v>4.32</v>
      </c>
      <c r="Q54" s="29">
        <f t="shared" si="6"/>
        <v>0</v>
      </c>
    </row>
    <row r="55" spans="1:17" s="29" customFormat="1" ht="14.25" customHeight="1" x14ac:dyDescent="0.2">
      <c r="A55" s="88">
        <f t="shared" si="4"/>
        <v>100978</v>
      </c>
      <c r="B55" s="53">
        <v>43524</v>
      </c>
      <c r="C55" s="29" t="s">
        <v>114</v>
      </c>
      <c r="D55" s="29" t="s">
        <v>195</v>
      </c>
      <c r="E55" s="29">
        <v>35</v>
      </c>
      <c r="M55" s="29">
        <v>35</v>
      </c>
      <c r="P55" s="29">
        <f>G55+H55+I55+J55+K55+L55+M55+N55+O55</f>
        <v>35</v>
      </c>
      <c r="Q55" s="29">
        <f>P55-E55</f>
        <v>0</v>
      </c>
    </row>
    <row r="56" spans="1:17" s="29" customFormat="1" ht="14.25" customHeight="1" x14ac:dyDescent="0.2">
      <c r="A56" s="88">
        <f t="shared" si="4"/>
        <v>100979</v>
      </c>
      <c r="B56" s="53">
        <v>43524</v>
      </c>
      <c r="C56" s="29" t="s">
        <v>149</v>
      </c>
      <c r="D56" s="29" t="s">
        <v>193</v>
      </c>
      <c r="E56" s="29">
        <v>531.9</v>
      </c>
      <c r="I56" s="29">
        <v>531.9</v>
      </c>
      <c r="P56" s="29">
        <f t="shared" si="5"/>
        <v>531.9</v>
      </c>
      <c r="Q56" s="29">
        <f t="shared" si="6"/>
        <v>0</v>
      </c>
    </row>
    <row r="57" spans="1:17" s="29" customFormat="1" ht="14.25" customHeight="1" x14ac:dyDescent="0.2">
      <c r="A57" s="88">
        <f t="shared" si="4"/>
        <v>100980</v>
      </c>
      <c r="B57" s="53">
        <v>43525</v>
      </c>
      <c r="C57" s="29" t="s">
        <v>125</v>
      </c>
      <c r="D57" s="29" t="s">
        <v>125</v>
      </c>
      <c r="E57" s="29">
        <v>0</v>
      </c>
      <c r="P57" s="29">
        <f t="shared" si="5"/>
        <v>0</v>
      </c>
      <c r="Q57" s="29">
        <f t="shared" si="6"/>
        <v>0</v>
      </c>
    </row>
    <row r="58" spans="1:17" s="29" customFormat="1" ht="14.25" customHeight="1" x14ac:dyDescent="0.2">
      <c r="A58" s="88">
        <f t="shared" si="4"/>
        <v>100981</v>
      </c>
      <c r="B58" s="53">
        <v>43524</v>
      </c>
      <c r="C58" s="29" t="s">
        <v>149</v>
      </c>
      <c r="D58" s="29" t="s">
        <v>194</v>
      </c>
      <c r="E58" s="29">
        <v>33.76</v>
      </c>
      <c r="I58" s="29">
        <v>33.76</v>
      </c>
      <c r="P58" s="29">
        <f t="shared" si="5"/>
        <v>33.76</v>
      </c>
      <c r="Q58" s="29">
        <f t="shared" si="6"/>
        <v>0</v>
      </c>
    </row>
    <row r="59" spans="1:17" s="29" customFormat="1" ht="14.25" customHeight="1" x14ac:dyDescent="0.2">
      <c r="A59" s="88">
        <f t="shared" si="4"/>
        <v>100982</v>
      </c>
      <c r="B59" s="53">
        <v>43524</v>
      </c>
      <c r="C59" s="89" t="s">
        <v>111</v>
      </c>
      <c r="D59" s="29" t="s">
        <v>196</v>
      </c>
      <c r="E59" s="29">
        <v>114.31</v>
      </c>
      <c r="F59" s="29">
        <v>114.31</v>
      </c>
      <c r="G59" s="29">
        <v>19.05</v>
      </c>
      <c r="L59" s="29">
        <v>95.26</v>
      </c>
      <c r="P59" s="29">
        <f t="shared" si="5"/>
        <v>114.31</v>
      </c>
      <c r="Q59" s="29">
        <f t="shared" si="6"/>
        <v>0</v>
      </c>
    </row>
    <row r="60" spans="1:17" s="29" customFormat="1" ht="14.25" customHeight="1" x14ac:dyDescent="0.2">
      <c r="A60" s="88">
        <f t="shared" si="4"/>
        <v>100983</v>
      </c>
      <c r="B60" s="53">
        <v>43524</v>
      </c>
      <c r="C60" s="29" t="s">
        <v>217</v>
      </c>
      <c r="D60" s="29" t="s">
        <v>198</v>
      </c>
      <c r="E60" s="29">
        <v>6.5</v>
      </c>
      <c r="G60" s="29">
        <v>1.08</v>
      </c>
      <c r="M60" s="29">
        <v>6.5</v>
      </c>
      <c r="P60" s="29">
        <f t="shared" si="5"/>
        <v>7.58</v>
      </c>
      <c r="Q60" s="29">
        <f t="shared" si="6"/>
        <v>1.08</v>
      </c>
    </row>
    <row r="61" spans="1:17" s="29" customFormat="1" ht="14.25" customHeight="1" x14ac:dyDescent="0.2">
      <c r="A61" s="88">
        <f t="shared" si="4"/>
        <v>100984</v>
      </c>
      <c r="B61" s="53">
        <v>43534</v>
      </c>
      <c r="C61" s="29" t="s">
        <v>114</v>
      </c>
      <c r="D61" s="29" t="s">
        <v>199</v>
      </c>
      <c r="E61" s="29">
        <v>10.3</v>
      </c>
      <c r="G61" s="29">
        <v>0</v>
      </c>
      <c r="M61" s="29">
        <v>10.3</v>
      </c>
      <c r="P61" s="29">
        <f t="shared" si="5"/>
        <v>10.3</v>
      </c>
      <c r="Q61" s="29">
        <f t="shared" si="6"/>
        <v>0</v>
      </c>
    </row>
    <row r="62" spans="1:17" s="29" customFormat="1" ht="14.25" customHeight="1" x14ac:dyDescent="0.2">
      <c r="A62" s="88">
        <f t="shared" si="4"/>
        <v>100985</v>
      </c>
      <c r="B62" s="53">
        <v>43534</v>
      </c>
      <c r="C62" s="29" t="s">
        <v>114</v>
      </c>
      <c r="D62" s="29" t="s">
        <v>200</v>
      </c>
      <c r="E62" s="29">
        <v>19.989999999999998</v>
      </c>
      <c r="G62" s="29">
        <v>3.33</v>
      </c>
      <c r="N62" s="29">
        <v>16.66</v>
      </c>
      <c r="P62" s="29">
        <f t="shared" si="5"/>
        <v>19.990000000000002</v>
      </c>
      <c r="Q62" s="29">
        <f t="shared" si="6"/>
        <v>0</v>
      </c>
    </row>
    <row r="63" spans="1:17" s="29" customFormat="1" ht="14.25" customHeight="1" x14ac:dyDescent="0.2">
      <c r="A63" s="88">
        <f t="shared" si="4"/>
        <v>100986</v>
      </c>
      <c r="B63" s="53">
        <v>43535</v>
      </c>
      <c r="C63" s="29" t="s">
        <v>201</v>
      </c>
      <c r="D63" s="29" t="s">
        <v>202</v>
      </c>
      <c r="E63" s="29">
        <v>24.98</v>
      </c>
      <c r="G63" s="29">
        <v>4.16</v>
      </c>
      <c r="I63" s="29">
        <v>20.82</v>
      </c>
      <c r="P63" s="29">
        <f t="shared" si="5"/>
        <v>24.98</v>
      </c>
      <c r="Q63" s="29">
        <f t="shared" si="6"/>
        <v>0</v>
      </c>
    </row>
    <row r="64" spans="1:17" s="29" customFormat="1" ht="14.25" customHeight="1" x14ac:dyDescent="0.2">
      <c r="A64" s="88">
        <f t="shared" si="4"/>
        <v>100987</v>
      </c>
      <c r="B64" s="53">
        <v>43536</v>
      </c>
      <c r="C64" s="29" t="s">
        <v>203</v>
      </c>
      <c r="D64" s="29" t="s">
        <v>204</v>
      </c>
      <c r="E64" s="29">
        <v>50</v>
      </c>
      <c r="L64" s="29">
        <v>50</v>
      </c>
      <c r="P64" s="29">
        <f t="shared" si="5"/>
        <v>50</v>
      </c>
      <c r="Q64" s="29">
        <f t="shared" si="6"/>
        <v>0</v>
      </c>
    </row>
    <row r="65" spans="1:17" s="29" customFormat="1" ht="14.25" customHeight="1" x14ac:dyDescent="0.2">
      <c r="A65" s="88">
        <f>A64+1</f>
        <v>100988</v>
      </c>
      <c r="B65" s="53">
        <v>43536</v>
      </c>
      <c r="C65" s="29" t="s">
        <v>175</v>
      </c>
      <c r="D65" s="29" t="s">
        <v>205</v>
      </c>
      <c r="E65" s="29">
        <v>688.14</v>
      </c>
      <c r="G65" s="29">
        <v>114.69</v>
      </c>
      <c r="N65" s="29">
        <v>573.45000000000005</v>
      </c>
      <c r="P65" s="29">
        <f t="shared" si="5"/>
        <v>688.1400000000001</v>
      </c>
      <c r="Q65" s="29">
        <f t="shared" si="6"/>
        <v>0</v>
      </c>
    </row>
    <row r="66" spans="1:17" s="52" customFormat="1" ht="14.25" customHeight="1" x14ac:dyDescent="0.2">
      <c r="A66" s="75">
        <f>A65+1</f>
        <v>100989</v>
      </c>
      <c r="B66" s="53">
        <v>43543</v>
      </c>
      <c r="C66" s="52" t="s">
        <v>110</v>
      </c>
      <c r="D66" s="52" t="s">
        <v>144</v>
      </c>
      <c r="E66" s="52">
        <v>40</v>
      </c>
      <c r="F66" s="52">
        <v>40</v>
      </c>
      <c r="I66" s="76">
        <v>40</v>
      </c>
      <c r="P66" s="52">
        <f>G66+H66+I66+J66+K66+L66+M66+N66+O66</f>
        <v>40</v>
      </c>
      <c r="Q66" s="52">
        <f>P66-E66</f>
        <v>0</v>
      </c>
    </row>
    <row r="67" spans="1:17" s="29" customFormat="1" ht="14.25" customHeight="1" x14ac:dyDescent="0.2">
      <c r="A67" s="88">
        <f>A66+1</f>
        <v>100990</v>
      </c>
      <c r="B67" s="53">
        <v>43543</v>
      </c>
      <c r="C67" s="29" t="s">
        <v>173</v>
      </c>
      <c r="D67" s="29" t="s">
        <v>206</v>
      </c>
      <c r="E67" s="29">
        <v>9.6999999999999993</v>
      </c>
      <c r="M67" s="29">
        <v>9.6999999999999993</v>
      </c>
      <c r="P67" s="29">
        <f t="shared" ref="P67:P68" si="7">G67+H67+I67+J67+K67+L67+M67+N67+O67</f>
        <v>9.6999999999999993</v>
      </c>
      <c r="Q67" s="29">
        <f t="shared" ref="Q67:Q68" si="8">P67-E67</f>
        <v>0</v>
      </c>
    </row>
    <row r="68" spans="1:17" s="29" customFormat="1" ht="14.25" customHeight="1" x14ac:dyDescent="0.2">
      <c r="A68" s="88">
        <f t="shared" si="4"/>
        <v>100991</v>
      </c>
      <c r="B68" s="53">
        <v>43543</v>
      </c>
      <c r="C68" s="29" t="s">
        <v>133</v>
      </c>
      <c r="D68" s="29" t="s">
        <v>207</v>
      </c>
      <c r="E68" s="29">
        <v>138.88999999999999</v>
      </c>
      <c r="L68" s="29">
        <v>138.88999999999999</v>
      </c>
      <c r="P68" s="29">
        <f t="shared" si="7"/>
        <v>138.88999999999999</v>
      </c>
      <c r="Q68" s="29">
        <f t="shared" si="8"/>
        <v>0</v>
      </c>
    </row>
    <row r="69" spans="1:17" s="29" customFormat="1" ht="14.25" customHeight="1" x14ac:dyDescent="0.2">
      <c r="A69" s="88"/>
      <c r="B69" s="53"/>
    </row>
    <row r="70" spans="1:17" s="30" customFormat="1" ht="14.25" customHeight="1" x14ac:dyDescent="0.2">
      <c r="A70" s="36"/>
      <c r="B70" s="70"/>
      <c r="E70" s="71">
        <f>SUM(E2:E69)</f>
        <v>13439.659999999998</v>
      </c>
      <c r="F70" s="71">
        <f t="shared" ref="F70:P70" si="9">SUM(F2:F69)</f>
        <v>154.31</v>
      </c>
      <c r="G70" s="71">
        <f t="shared" si="9"/>
        <v>830.23</v>
      </c>
      <c r="H70" s="71">
        <f t="shared" si="9"/>
        <v>200</v>
      </c>
      <c r="I70" s="71">
        <f t="shared" si="9"/>
        <v>2162.77</v>
      </c>
      <c r="J70" s="71">
        <f t="shared" si="9"/>
        <v>75</v>
      </c>
      <c r="K70" s="71">
        <f t="shared" si="9"/>
        <v>2577.12</v>
      </c>
      <c r="L70" s="71">
        <f t="shared" si="9"/>
        <v>2680.77</v>
      </c>
      <c r="M70" s="71">
        <f t="shared" si="9"/>
        <v>1621.76</v>
      </c>
      <c r="N70" s="71">
        <f t="shared" si="9"/>
        <v>3288.88</v>
      </c>
      <c r="O70" s="71">
        <f t="shared" si="9"/>
        <v>25</v>
      </c>
      <c r="P70" s="71">
        <f t="shared" si="9"/>
        <v>13461.529999999997</v>
      </c>
      <c r="Q70" s="71">
        <f>SUM(Q2:Q65)</f>
        <v>21.86999999999999</v>
      </c>
    </row>
    <row r="71" spans="1:17" s="29" customFormat="1" ht="14.25" customHeight="1" x14ac:dyDescent="0.2">
      <c r="A71" s="88"/>
      <c r="B71" s="53"/>
      <c r="E71" s="38"/>
    </row>
    <row r="72" spans="1:17" s="29" customFormat="1" ht="14.25" customHeight="1" x14ac:dyDescent="0.2">
      <c r="A72" s="88"/>
      <c r="B72" s="53"/>
      <c r="E72" s="38"/>
    </row>
    <row r="74" spans="1:17" s="29" customFormat="1" ht="14.25" customHeight="1" x14ac:dyDescent="0.2">
      <c r="A74" s="88"/>
      <c r="B74" s="53"/>
      <c r="E74" s="38"/>
    </row>
    <row r="75" spans="1:17" s="29" customFormat="1" ht="14.25" customHeight="1" x14ac:dyDescent="0.2">
      <c r="A75" s="135" t="s">
        <v>106</v>
      </c>
      <c r="B75" s="136"/>
      <c r="C75" s="29">
        <f>E70-K70</f>
        <v>10862.539999999997</v>
      </c>
      <c r="E75" s="38"/>
    </row>
    <row r="76" spans="1:17" s="29" customFormat="1" ht="14.25" customHeight="1" x14ac:dyDescent="0.2">
      <c r="A76" s="88"/>
      <c r="B76" s="53"/>
      <c r="E76" s="38"/>
    </row>
    <row r="77" spans="1:17" s="29" customFormat="1" ht="14.25" customHeight="1" x14ac:dyDescent="0.2">
      <c r="A77" s="88"/>
      <c r="B77" s="53"/>
      <c r="E77" s="38"/>
    </row>
    <row r="78" spans="1:17" s="29" customFormat="1" ht="14.25" customHeight="1" x14ac:dyDescent="0.2">
      <c r="A78" s="88"/>
      <c r="B78" s="53"/>
      <c r="E78" s="38"/>
    </row>
    <row r="79" spans="1:17" s="29" customFormat="1" ht="14.25" customHeight="1" x14ac:dyDescent="0.2">
      <c r="A79" s="88"/>
      <c r="B79" s="53"/>
      <c r="E79" s="38"/>
    </row>
    <row r="80" spans="1:17" s="29" customFormat="1" ht="14.25" customHeight="1" x14ac:dyDescent="0.2">
      <c r="A80" s="88"/>
      <c r="B80" s="53"/>
      <c r="E80" s="38"/>
    </row>
    <row r="81" spans="1:17" s="29" customFormat="1" ht="14.25" customHeight="1" x14ac:dyDescent="0.2">
      <c r="A81" s="88"/>
      <c r="B81" s="53"/>
      <c r="E81" s="38"/>
    </row>
    <row r="82" spans="1:17" s="29" customFormat="1" ht="14.25" customHeight="1" x14ac:dyDescent="0.2">
      <c r="A82" s="88"/>
      <c r="B82" s="53"/>
      <c r="E82" s="38"/>
    </row>
    <row r="83" spans="1:17" s="29" customFormat="1" ht="14.25" customHeight="1" x14ac:dyDescent="0.2">
      <c r="A83" s="88"/>
      <c r="B83" s="53"/>
      <c r="E83" s="38"/>
    </row>
    <row r="84" spans="1:17" s="29" customFormat="1" ht="14.25" customHeight="1" x14ac:dyDescent="0.2">
      <c r="A84" s="88"/>
      <c r="B84" s="53"/>
      <c r="E84" s="38"/>
    </row>
    <row r="85" spans="1:17" x14ac:dyDescent="0.2">
      <c r="A85" s="88"/>
      <c r="P85" s="29"/>
      <c r="Q85" s="29"/>
    </row>
    <row r="86" spans="1:17" s="29" customFormat="1" ht="14.25" customHeight="1" x14ac:dyDescent="0.2">
      <c r="A86" s="88"/>
      <c r="B86" s="53"/>
      <c r="E86" s="38"/>
    </row>
    <row r="87" spans="1:17" s="29" customFormat="1" ht="14.25" customHeight="1" x14ac:dyDescent="0.2">
      <c r="A87" s="88"/>
      <c r="B87" s="53"/>
      <c r="E87" s="38"/>
    </row>
    <row r="88" spans="1:17" s="29" customFormat="1" ht="14.25" customHeight="1" x14ac:dyDescent="0.2">
      <c r="A88" s="88"/>
      <c r="B88" s="53"/>
      <c r="E88" s="38"/>
    </row>
    <row r="89" spans="1:17" s="29" customFormat="1" ht="14.25" customHeight="1" x14ac:dyDescent="0.2">
      <c r="A89" s="88"/>
      <c r="B89" s="53"/>
      <c r="E89" s="38"/>
    </row>
    <row r="90" spans="1:17" s="29" customFormat="1" ht="14.25" customHeight="1" x14ac:dyDescent="0.2">
      <c r="A90" s="88"/>
      <c r="B90" s="53"/>
      <c r="E90" s="38"/>
    </row>
    <row r="91" spans="1:17" x14ac:dyDescent="0.2">
      <c r="A91" s="88"/>
      <c r="P91" s="29"/>
      <c r="Q91" s="29"/>
    </row>
    <row r="92" spans="1:17" s="29" customFormat="1" ht="14.25" customHeight="1" x14ac:dyDescent="0.2">
      <c r="A92" s="88"/>
      <c r="B92" s="53"/>
      <c r="E92" s="38"/>
    </row>
    <row r="93" spans="1:17" s="29" customFormat="1" ht="14.25" customHeight="1" x14ac:dyDescent="0.2">
      <c r="A93" s="88"/>
      <c r="B93" s="53"/>
      <c r="E93" s="38"/>
    </row>
    <row r="94" spans="1:17" s="29" customFormat="1" ht="14.25" customHeight="1" x14ac:dyDescent="0.2">
      <c r="A94" s="88"/>
      <c r="B94" s="53"/>
      <c r="E94" s="38"/>
    </row>
    <row r="95" spans="1:17" x14ac:dyDescent="0.2">
      <c r="A95" s="88"/>
      <c r="P95" s="29"/>
      <c r="Q95" s="29"/>
    </row>
    <row r="96" spans="1:17" x14ac:dyDescent="0.2">
      <c r="A96" s="88"/>
      <c r="P96" s="29"/>
      <c r="Q96" s="29"/>
    </row>
    <row r="97" spans="1:17" x14ac:dyDescent="0.2">
      <c r="A97" s="88"/>
      <c r="P97" s="29"/>
      <c r="Q97" s="29"/>
    </row>
    <row r="98" spans="1:17" x14ac:dyDescent="0.2">
      <c r="A98" s="88"/>
      <c r="P98" s="29"/>
      <c r="Q98" s="29"/>
    </row>
    <row r="99" spans="1:17" s="30" customFormat="1" ht="15" x14ac:dyDescent="0.2">
      <c r="A99" s="36" t="s">
        <v>64</v>
      </c>
      <c r="B99" s="60"/>
      <c r="E99" s="30">
        <f t="shared" ref="E99:O99" si="10">SUBTOTAL(9,E7:E98)</f>
        <v>26445.279999999999</v>
      </c>
      <c r="F99" s="30">
        <f t="shared" si="10"/>
        <v>308.62</v>
      </c>
      <c r="G99" s="30">
        <f t="shared" si="10"/>
        <v>1660.46</v>
      </c>
      <c r="H99" s="30">
        <f t="shared" si="10"/>
        <v>400</v>
      </c>
      <c r="I99" s="30">
        <f t="shared" si="10"/>
        <v>4111.5</v>
      </c>
      <c r="J99" s="30">
        <f t="shared" si="10"/>
        <v>150</v>
      </c>
      <c r="K99" s="30">
        <f t="shared" si="10"/>
        <v>5154.24</v>
      </c>
      <c r="L99" s="30">
        <f t="shared" si="10"/>
        <v>5361.54</v>
      </c>
      <c r="M99" s="30">
        <f t="shared" si="10"/>
        <v>3023.5200000000004</v>
      </c>
      <c r="N99" s="30">
        <f t="shared" si="10"/>
        <v>6577.76</v>
      </c>
      <c r="O99" s="30">
        <f t="shared" si="10"/>
        <v>50</v>
      </c>
      <c r="P99" s="30">
        <f>SUM(G99+H99+I99+J99+K99+L99+M99+N99+O99)</f>
        <v>26489.020000000004</v>
      </c>
      <c r="Q99" s="30">
        <f>SUBTOTAL(9,Q7:Q95)</f>
        <v>43.739999999999981</v>
      </c>
    </row>
    <row r="100" spans="1:17" s="29" customFormat="1" ht="12" customHeight="1" x14ac:dyDescent="0.2">
      <c r="A100" s="135"/>
      <c r="B100" s="137"/>
      <c r="C100" s="137"/>
    </row>
    <row r="101" spans="1:17" s="29" customFormat="1" ht="12" customHeight="1" x14ac:dyDescent="0.2">
      <c r="A101" s="88"/>
      <c r="B101" s="59"/>
    </row>
    <row r="102" spans="1:17" s="29" customFormat="1" ht="12" customHeight="1" x14ac:dyDescent="0.2">
      <c r="A102" s="135" t="s">
        <v>106</v>
      </c>
      <c r="B102" s="126"/>
      <c r="C102" s="29">
        <f>E99-K99</f>
        <v>21291.040000000001</v>
      </c>
    </row>
    <row r="103" spans="1:17" s="29" customFormat="1" ht="12" customHeight="1" x14ac:dyDescent="0.2">
      <c r="A103" s="88"/>
      <c r="B103" s="59"/>
    </row>
    <row r="104" spans="1:17" s="29" customFormat="1" ht="12" customHeight="1" x14ac:dyDescent="0.2">
      <c r="A104" s="88"/>
      <c r="B104" s="59"/>
    </row>
    <row r="105" spans="1:17" s="29" customFormat="1" ht="11.25" customHeight="1" x14ac:dyDescent="0.2">
      <c r="A105" s="88"/>
      <c r="B105" s="59"/>
    </row>
    <row r="106" spans="1:17" s="29" customFormat="1" ht="11.25" customHeight="1" x14ac:dyDescent="0.2">
      <c r="A106" s="88"/>
      <c r="B106" s="59"/>
    </row>
    <row r="107" spans="1:17" s="29" customFormat="1" ht="12" customHeight="1" x14ac:dyDescent="0.2">
      <c r="A107" s="88"/>
      <c r="B107" s="59"/>
    </row>
    <row r="108" spans="1:17" s="29" customFormat="1" ht="12" customHeight="1" x14ac:dyDescent="0.2">
      <c r="A108" s="88"/>
      <c r="B108" s="59"/>
    </row>
    <row r="109" spans="1:17" s="29" customFormat="1" ht="12" customHeight="1" x14ac:dyDescent="0.2">
      <c r="A109" s="88"/>
      <c r="B109" s="59"/>
    </row>
    <row r="110" spans="1:17" s="29" customFormat="1" ht="12" customHeight="1" x14ac:dyDescent="0.2">
      <c r="A110" s="88"/>
      <c r="B110" s="59"/>
    </row>
    <row r="111" spans="1:17" s="29" customFormat="1" x14ac:dyDescent="0.2">
      <c r="A111" s="88"/>
      <c r="B111" s="59"/>
    </row>
    <row r="112" spans="1:17" s="29" customFormat="1" ht="14.25" customHeight="1" x14ac:dyDescent="0.2">
      <c r="A112" s="88"/>
      <c r="B112" s="53"/>
    </row>
    <row r="113" spans="1:2" s="29" customFormat="1" x14ac:dyDescent="0.2">
      <c r="A113" s="88"/>
      <c r="B113" s="53"/>
    </row>
    <row r="114" spans="1:2" s="29" customFormat="1" x14ac:dyDescent="0.2">
      <c r="A114" s="88"/>
      <c r="B114" s="53"/>
    </row>
    <row r="115" spans="1:2" s="29" customFormat="1" ht="14.25" customHeight="1" x14ac:dyDescent="0.2">
      <c r="A115" s="88"/>
      <c r="B115" s="53"/>
    </row>
    <row r="116" spans="1:2" s="29" customFormat="1" x14ac:dyDescent="0.2">
      <c r="A116" s="88"/>
      <c r="B116" s="53"/>
    </row>
    <row r="117" spans="1:2" s="29" customFormat="1" x14ac:dyDescent="0.2">
      <c r="A117" s="88"/>
      <c r="B117" s="59"/>
    </row>
  </sheetData>
  <mergeCells count="3">
    <mergeCell ref="A75:B75"/>
    <mergeCell ref="A100:C100"/>
    <mergeCell ref="A102:B10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72"/>
  <sheetViews>
    <sheetView workbookViewId="0">
      <selection sqref="A1:G25"/>
    </sheetView>
  </sheetViews>
  <sheetFormatPr baseColWidth="10" defaultColWidth="12" defaultRowHeight="15" x14ac:dyDescent="0.2"/>
  <cols>
    <col min="1" max="1" width="11.33203125" style="53" bestFit="1" customWidth="1"/>
    <col min="2" max="2" width="11.33203125" style="92" customWidth="1"/>
    <col min="3" max="3" width="16.33203125" style="74" bestFit="1" customWidth="1"/>
    <col min="4" max="4" width="14.83203125" style="74" customWidth="1"/>
    <col min="5" max="5" width="10" style="52" customWidth="1"/>
    <col min="6" max="6" width="7.6640625" style="96" customWidth="1"/>
    <col min="7" max="7" width="17.1640625" style="51" bestFit="1" customWidth="1"/>
    <col min="8" max="9" width="12" style="51"/>
    <col min="10" max="10" width="9.1640625" style="87" customWidth="1"/>
    <col min="11" max="11" width="18.5" bestFit="1" customWidth="1"/>
    <col min="12" max="16384" width="12" style="51"/>
  </cols>
  <sheetData>
    <row r="1" spans="1:11" s="102" customFormat="1" x14ac:dyDescent="0.2">
      <c r="A1" s="70" t="s">
        <v>3</v>
      </c>
      <c r="B1" s="94" t="s">
        <v>216</v>
      </c>
      <c r="C1" s="99" t="s">
        <v>27</v>
      </c>
      <c r="D1" s="99" t="s">
        <v>4</v>
      </c>
      <c r="E1" s="100"/>
      <c r="F1" s="101" t="s">
        <v>84</v>
      </c>
      <c r="J1" s="103"/>
      <c r="K1" s="104"/>
    </row>
    <row r="2" spans="1:11" x14ac:dyDescent="0.2">
      <c r="A2" s="59">
        <v>43206</v>
      </c>
      <c r="B2" s="90">
        <v>757996451</v>
      </c>
      <c r="C2" s="74" t="s">
        <v>111</v>
      </c>
      <c r="D2" s="74" t="s">
        <v>120</v>
      </c>
      <c r="E2" s="52">
        <v>130.47999999999999</v>
      </c>
      <c r="F2" s="97">
        <v>21.75</v>
      </c>
      <c r="G2" s="51" t="s">
        <v>42</v>
      </c>
      <c r="J2" s="85"/>
      <c r="K2" s="38"/>
    </row>
    <row r="3" spans="1:11" s="29" customFormat="1" ht="14.25" customHeight="1" x14ac:dyDescent="0.2">
      <c r="A3" s="53">
        <v>43242</v>
      </c>
      <c r="B3" s="92">
        <v>654181047</v>
      </c>
      <c r="C3" s="74" t="s">
        <v>128</v>
      </c>
      <c r="D3" s="29" t="s">
        <v>129</v>
      </c>
      <c r="E3" s="29">
        <v>105.5</v>
      </c>
      <c r="F3" s="97">
        <v>17.41</v>
      </c>
      <c r="G3" s="51" t="s">
        <v>42</v>
      </c>
      <c r="J3" s="85"/>
      <c r="K3" s="38"/>
    </row>
    <row r="4" spans="1:11" s="29" customFormat="1" ht="14.25" customHeight="1" x14ac:dyDescent="0.2">
      <c r="A4" s="53">
        <v>43269</v>
      </c>
      <c r="B4" s="93" t="s">
        <v>225</v>
      </c>
      <c r="C4" s="29" t="s">
        <v>135</v>
      </c>
      <c r="D4" s="29" t="s">
        <v>136</v>
      </c>
      <c r="E4" s="29">
        <v>60</v>
      </c>
      <c r="F4" s="97">
        <v>10</v>
      </c>
      <c r="G4" s="51" t="s">
        <v>42</v>
      </c>
      <c r="J4" s="85"/>
      <c r="K4" s="38"/>
    </row>
    <row r="5" spans="1:11" s="29" customFormat="1" ht="14.25" customHeight="1" x14ac:dyDescent="0.2">
      <c r="A5" s="53">
        <v>43269</v>
      </c>
      <c r="B5" s="90">
        <v>639237322</v>
      </c>
      <c r="C5" s="29" t="s">
        <v>143</v>
      </c>
      <c r="D5" s="29" t="s">
        <v>144</v>
      </c>
      <c r="E5" s="29">
        <v>59.99</v>
      </c>
      <c r="F5" s="97">
        <v>9.99</v>
      </c>
      <c r="G5" s="51" t="s">
        <v>42</v>
      </c>
      <c r="J5" s="83"/>
      <c r="K5" s="38"/>
    </row>
    <row r="6" spans="1:11" s="29" customFormat="1" ht="14.25" customHeight="1" x14ac:dyDescent="0.2">
      <c r="A6" s="53">
        <v>43269</v>
      </c>
      <c r="B6" s="93">
        <v>155847044</v>
      </c>
      <c r="C6" s="29" t="s">
        <v>145</v>
      </c>
      <c r="D6" s="29" t="s">
        <v>146</v>
      </c>
      <c r="E6" s="29">
        <v>1031.54</v>
      </c>
      <c r="F6" s="97">
        <v>171.92</v>
      </c>
      <c r="G6" s="51" t="s">
        <v>42</v>
      </c>
      <c r="J6" s="85"/>
      <c r="K6" s="38"/>
    </row>
    <row r="7" spans="1:11" s="29" customFormat="1" ht="14.25" customHeight="1" x14ac:dyDescent="0.2">
      <c r="A7" s="53">
        <v>43361</v>
      </c>
      <c r="B7" s="90">
        <v>208000020</v>
      </c>
      <c r="C7" s="29" t="s">
        <v>151</v>
      </c>
      <c r="D7" s="29" t="s">
        <v>152</v>
      </c>
      <c r="E7" s="29">
        <v>71.62</v>
      </c>
      <c r="F7" s="97">
        <v>11.94</v>
      </c>
      <c r="G7" s="51" t="s">
        <v>42</v>
      </c>
      <c r="J7" s="85"/>
      <c r="K7" s="38"/>
    </row>
    <row r="8" spans="1:11" s="29" customFormat="1" ht="14.25" customHeight="1" x14ac:dyDescent="0.2">
      <c r="A8" s="53">
        <v>43361</v>
      </c>
      <c r="B8" s="90">
        <v>306147288</v>
      </c>
      <c r="C8" s="29" t="s">
        <v>153</v>
      </c>
      <c r="D8" s="29" t="s">
        <v>154</v>
      </c>
      <c r="E8" s="29">
        <v>290.10000000000002</v>
      </c>
      <c r="F8" s="97">
        <v>65.099999999999994</v>
      </c>
      <c r="G8" s="51" t="s">
        <v>42</v>
      </c>
      <c r="J8" s="85"/>
      <c r="K8" s="38"/>
    </row>
    <row r="9" spans="1:11" s="29" customFormat="1" ht="14.25" customHeight="1" x14ac:dyDescent="0.2">
      <c r="A9" s="53">
        <v>43361</v>
      </c>
      <c r="B9" s="90">
        <v>156070718</v>
      </c>
      <c r="C9" s="29" t="s">
        <v>114</v>
      </c>
      <c r="D9" s="29" t="s">
        <v>155</v>
      </c>
      <c r="E9" s="29">
        <v>4.8899999999999997</v>
      </c>
      <c r="F9" s="97">
        <v>0.82</v>
      </c>
      <c r="G9" s="51" t="s">
        <v>42</v>
      </c>
      <c r="J9" s="85"/>
      <c r="K9" s="38"/>
    </row>
    <row r="10" spans="1:11" s="29" customFormat="1" ht="14.25" customHeight="1" x14ac:dyDescent="0.2">
      <c r="A10" s="53">
        <v>43361</v>
      </c>
      <c r="B10" s="90">
        <v>891752783</v>
      </c>
      <c r="C10" s="29" t="s">
        <v>156</v>
      </c>
      <c r="D10" s="29" t="s">
        <v>157</v>
      </c>
      <c r="E10" s="29">
        <v>90</v>
      </c>
      <c r="F10" s="97">
        <v>15</v>
      </c>
      <c r="G10" s="51" t="s">
        <v>42</v>
      </c>
      <c r="J10" s="85"/>
      <c r="K10" s="38"/>
    </row>
    <row r="11" spans="1:11" s="29" customFormat="1" ht="14.25" customHeight="1" x14ac:dyDescent="0.2">
      <c r="A11" s="53">
        <v>43414</v>
      </c>
      <c r="B11" s="90">
        <v>817562908</v>
      </c>
      <c r="C11" s="29" t="s">
        <v>161</v>
      </c>
      <c r="D11" s="29" t="s">
        <v>162</v>
      </c>
      <c r="E11" s="38">
        <v>132.58000000000001</v>
      </c>
      <c r="F11" s="97">
        <v>22.1</v>
      </c>
      <c r="G11" s="51" t="s">
        <v>42</v>
      </c>
      <c r="J11" s="85"/>
      <c r="K11" s="38"/>
    </row>
    <row r="12" spans="1:11" s="29" customFormat="1" ht="14.25" customHeight="1" x14ac:dyDescent="0.2">
      <c r="A12" s="53">
        <v>43415</v>
      </c>
      <c r="B12" s="90">
        <v>547512245</v>
      </c>
      <c r="C12" s="29" t="s">
        <v>217</v>
      </c>
      <c r="D12" s="29" t="s">
        <v>218</v>
      </c>
      <c r="E12" s="38">
        <v>6</v>
      </c>
      <c r="F12" s="97">
        <v>1.08</v>
      </c>
      <c r="G12" s="51" t="s">
        <v>42</v>
      </c>
      <c r="J12" s="85"/>
      <c r="K12" s="38"/>
    </row>
    <row r="13" spans="1:11" s="29" customFormat="1" ht="14.25" customHeight="1" x14ac:dyDescent="0.2">
      <c r="A13" s="53">
        <v>43414</v>
      </c>
      <c r="B13" s="93" t="s">
        <v>224</v>
      </c>
      <c r="C13" s="29" t="s">
        <v>223</v>
      </c>
      <c r="D13" s="29" t="s">
        <v>165</v>
      </c>
      <c r="E13" s="38">
        <v>11.99</v>
      </c>
      <c r="F13" s="97">
        <v>2</v>
      </c>
      <c r="G13" s="51" t="s">
        <v>42</v>
      </c>
      <c r="J13" s="85"/>
      <c r="K13" s="38"/>
    </row>
    <row r="14" spans="1:11" s="29" customFormat="1" ht="14.25" customHeight="1" x14ac:dyDescent="0.2">
      <c r="A14" s="53">
        <v>43423</v>
      </c>
      <c r="B14" s="93" t="s">
        <v>222</v>
      </c>
      <c r="C14" s="29" t="s">
        <v>166</v>
      </c>
      <c r="D14" s="29" t="s">
        <v>177</v>
      </c>
      <c r="E14" s="38">
        <v>609.84</v>
      </c>
      <c r="F14" s="97">
        <v>101.64</v>
      </c>
      <c r="G14" s="51" t="s">
        <v>42</v>
      </c>
      <c r="J14" s="85"/>
      <c r="K14" s="38"/>
    </row>
    <row r="15" spans="1:11" s="29" customFormat="1" ht="14.25" customHeight="1" x14ac:dyDescent="0.2">
      <c r="A15" s="53">
        <v>43430</v>
      </c>
      <c r="B15" s="91" t="s">
        <v>221</v>
      </c>
      <c r="C15" s="29" t="s">
        <v>220</v>
      </c>
      <c r="D15" s="29" t="s">
        <v>170</v>
      </c>
      <c r="E15" s="38">
        <v>124.75</v>
      </c>
      <c r="F15" s="97">
        <v>20.79</v>
      </c>
      <c r="G15" s="51" t="s">
        <v>42</v>
      </c>
      <c r="J15" s="85"/>
      <c r="K15" s="38"/>
    </row>
    <row r="16" spans="1:11" s="29" customFormat="1" ht="14.25" customHeight="1" x14ac:dyDescent="0.2">
      <c r="A16" s="53">
        <v>43436</v>
      </c>
      <c r="B16" s="93">
        <v>155847044</v>
      </c>
      <c r="C16" s="29" t="s">
        <v>175</v>
      </c>
      <c r="D16" s="29" t="s">
        <v>176</v>
      </c>
      <c r="E16" s="38">
        <v>1221.43</v>
      </c>
      <c r="F16" s="97">
        <v>203.57</v>
      </c>
      <c r="G16" s="51" t="s">
        <v>42</v>
      </c>
      <c r="J16" s="85"/>
      <c r="K16" s="38"/>
    </row>
    <row r="17" spans="1:11" s="29" customFormat="1" ht="14.25" customHeight="1" x14ac:dyDescent="0.2">
      <c r="A17" s="53">
        <v>43442</v>
      </c>
      <c r="B17" s="93">
        <v>887750270</v>
      </c>
      <c r="C17" s="29" t="s">
        <v>187</v>
      </c>
      <c r="D17" s="29" t="s">
        <v>188</v>
      </c>
      <c r="E17" s="38">
        <v>79.02</v>
      </c>
      <c r="F17" s="97">
        <f>(E17/120)*20</f>
        <v>13.17</v>
      </c>
      <c r="G17" s="51" t="s">
        <v>42</v>
      </c>
      <c r="J17" s="85"/>
      <c r="K17" s="38"/>
    </row>
    <row r="18" spans="1:11" s="29" customFormat="1" ht="14.25" customHeight="1" x14ac:dyDescent="0.2">
      <c r="A18" s="53">
        <v>43524</v>
      </c>
      <c r="B18" s="90">
        <v>245912010</v>
      </c>
      <c r="C18" s="29" t="s">
        <v>114</v>
      </c>
      <c r="D18" s="29" t="s">
        <v>192</v>
      </c>
      <c r="E18" s="29">
        <v>4.32</v>
      </c>
      <c r="F18" s="97">
        <v>0.72</v>
      </c>
      <c r="G18" s="51" t="s">
        <v>42</v>
      </c>
      <c r="J18" s="85"/>
      <c r="K18" s="38"/>
    </row>
    <row r="19" spans="1:11" s="29" customFormat="1" ht="14.25" customHeight="1" x14ac:dyDescent="0.2">
      <c r="A19" s="53">
        <v>43524</v>
      </c>
      <c r="B19" s="90">
        <v>757996451</v>
      </c>
      <c r="C19" s="29" t="s">
        <v>111</v>
      </c>
      <c r="D19" s="29" t="s">
        <v>196</v>
      </c>
      <c r="E19" s="29">
        <v>114.31</v>
      </c>
      <c r="F19" s="97">
        <v>19.05</v>
      </c>
      <c r="G19" s="51" t="s">
        <v>42</v>
      </c>
      <c r="J19" s="85"/>
      <c r="K19" s="38"/>
    </row>
    <row r="20" spans="1:11" s="29" customFormat="1" ht="14.25" customHeight="1" x14ac:dyDescent="0.2">
      <c r="A20" s="53">
        <v>43534</v>
      </c>
      <c r="B20" s="90">
        <v>245912010</v>
      </c>
      <c r="C20" s="29" t="s">
        <v>114</v>
      </c>
      <c r="D20" s="29" t="s">
        <v>199</v>
      </c>
      <c r="E20" s="29">
        <v>10.3</v>
      </c>
      <c r="F20" s="97">
        <v>0</v>
      </c>
      <c r="G20" s="51" t="s">
        <v>42</v>
      </c>
      <c r="J20" s="85"/>
      <c r="K20" s="38"/>
    </row>
    <row r="21" spans="1:11" s="29" customFormat="1" ht="14.25" customHeight="1" x14ac:dyDescent="0.2">
      <c r="A21" s="53">
        <v>43534</v>
      </c>
      <c r="B21" s="90">
        <v>156070718</v>
      </c>
      <c r="C21" s="29" t="s">
        <v>114</v>
      </c>
      <c r="D21" s="29" t="s">
        <v>200</v>
      </c>
      <c r="E21" s="29">
        <v>19.989999999999998</v>
      </c>
      <c r="F21" s="97">
        <v>3.33</v>
      </c>
      <c r="G21" s="51" t="s">
        <v>42</v>
      </c>
      <c r="J21" s="85"/>
      <c r="K21" s="38"/>
    </row>
    <row r="22" spans="1:11" s="29" customFormat="1" ht="14.25" customHeight="1" x14ac:dyDescent="0.2">
      <c r="A22" s="53">
        <v>43535</v>
      </c>
      <c r="B22" s="90">
        <v>156070718</v>
      </c>
      <c r="C22" s="29" t="s">
        <v>201</v>
      </c>
      <c r="D22" s="29" t="s">
        <v>202</v>
      </c>
      <c r="E22" s="29">
        <v>24.98</v>
      </c>
      <c r="F22" s="97">
        <v>4.16</v>
      </c>
      <c r="G22" s="51" t="s">
        <v>42</v>
      </c>
      <c r="J22" s="85"/>
      <c r="K22" s="38"/>
    </row>
    <row r="23" spans="1:11" s="29" customFormat="1" ht="14.25" customHeight="1" x14ac:dyDescent="0.2">
      <c r="A23" s="53">
        <v>43536</v>
      </c>
      <c r="B23" s="93">
        <v>155847044</v>
      </c>
      <c r="C23" s="29" t="s">
        <v>175</v>
      </c>
      <c r="D23" s="29" t="s">
        <v>205</v>
      </c>
      <c r="E23" s="29">
        <v>688.14</v>
      </c>
      <c r="F23" s="97">
        <v>114.69</v>
      </c>
      <c r="G23" s="51" t="s">
        <v>42</v>
      </c>
      <c r="J23" s="85"/>
      <c r="K23" s="38"/>
    </row>
    <row r="24" spans="1:11" s="29" customFormat="1" ht="14.25" customHeight="1" x14ac:dyDescent="0.2">
      <c r="A24" s="53"/>
      <c r="B24" s="92"/>
      <c r="F24" s="97"/>
      <c r="J24" s="85"/>
      <c r="K24" s="38"/>
    </row>
    <row r="25" spans="1:11" s="30" customFormat="1" ht="14.25" customHeight="1" x14ac:dyDescent="0.2">
      <c r="A25" s="70"/>
      <c r="B25" s="94"/>
      <c r="E25" s="71">
        <f>SUM(E2:E24)</f>
        <v>4891.7700000000004</v>
      </c>
      <c r="F25" s="98">
        <f>SUM(F2:F24)</f>
        <v>830.23</v>
      </c>
      <c r="J25" s="85"/>
      <c r="K25" s="38"/>
    </row>
    <row r="26" spans="1:11" s="29" customFormat="1" ht="14.25" customHeight="1" x14ac:dyDescent="0.2">
      <c r="A26" s="53"/>
      <c r="B26" s="92"/>
      <c r="E26" s="38"/>
      <c r="F26" s="97"/>
      <c r="J26" s="83"/>
      <c r="K26" s="84"/>
    </row>
    <row r="27" spans="1:11" s="29" customFormat="1" ht="14.25" customHeight="1" x14ac:dyDescent="0.2">
      <c r="A27" s="53"/>
      <c r="B27" s="92"/>
      <c r="E27" s="38"/>
      <c r="F27" s="97"/>
      <c r="J27" s="86"/>
      <c r="K27" s="71"/>
    </row>
    <row r="29" spans="1:11" s="29" customFormat="1" ht="14.25" customHeight="1" x14ac:dyDescent="0.2">
      <c r="A29" s="53"/>
      <c r="B29" s="92"/>
      <c r="E29" s="38"/>
      <c r="F29" s="97"/>
      <c r="J29" s="87"/>
      <c r="K29"/>
    </row>
    <row r="30" spans="1:11" s="29" customFormat="1" ht="14.25" customHeight="1" x14ac:dyDescent="0.2">
      <c r="A30" s="73"/>
      <c r="B30" s="91"/>
      <c r="E30" s="38"/>
      <c r="F30" s="97"/>
      <c r="J30" s="87"/>
      <c r="K30"/>
    </row>
    <row r="31" spans="1:11" s="29" customFormat="1" ht="14.25" customHeight="1" x14ac:dyDescent="0.2">
      <c r="A31" s="53"/>
      <c r="B31" s="92"/>
      <c r="E31" s="38"/>
      <c r="F31" s="97"/>
      <c r="J31" s="87"/>
      <c r="K31"/>
    </row>
    <row r="32" spans="1:11" s="29" customFormat="1" ht="14.25" customHeight="1" x14ac:dyDescent="0.2">
      <c r="A32" s="53"/>
      <c r="B32" s="92"/>
      <c r="E32" s="38"/>
      <c r="F32" s="97"/>
      <c r="J32" s="87"/>
      <c r="K32"/>
    </row>
    <row r="33" spans="1:11" s="29" customFormat="1" ht="14.25" customHeight="1" x14ac:dyDescent="0.2">
      <c r="A33" s="53"/>
      <c r="B33" s="92"/>
      <c r="E33" s="38"/>
      <c r="F33" s="97"/>
      <c r="J33" s="87"/>
      <c r="K33"/>
    </row>
    <row r="34" spans="1:11" s="29" customFormat="1" ht="14.25" customHeight="1" x14ac:dyDescent="0.2">
      <c r="A34" s="53"/>
      <c r="B34" s="92"/>
      <c r="E34" s="38"/>
      <c r="F34" s="97"/>
      <c r="J34" s="87"/>
      <c r="K34"/>
    </row>
    <row r="35" spans="1:11" s="29" customFormat="1" ht="14.25" customHeight="1" x14ac:dyDescent="0.2">
      <c r="A35" s="53"/>
      <c r="B35" s="92"/>
      <c r="E35" s="38"/>
      <c r="F35" s="97"/>
      <c r="J35" s="87"/>
      <c r="K35"/>
    </row>
    <row r="36" spans="1:11" s="29" customFormat="1" ht="14.25" customHeight="1" x14ac:dyDescent="0.2">
      <c r="A36" s="53"/>
      <c r="B36" s="92"/>
      <c r="E36" s="38"/>
      <c r="F36" s="97"/>
      <c r="J36" s="87"/>
      <c r="K36"/>
    </row>
    <row r="37" spans="1:11" s="29" customFormat="1" ht="14.25" customHeight="1" x14ac:dyDescent="0.2">
      <c r="A37" s="53"/>
      <c r="B37" s="92"/>
      <c r="E37" s="38"/>
      <c r="F37" s="97"/>
      <c r="J37" s="87"/>
      <c r="K37"/>
    </row>
    <row r="38" spans="1:11" s="29" customFormat="1" ht="14.25" customHeight="1" x14ac:dyDescent="0.2">
      <c r="A38" s="53"/>
      <c r="B38" s="92"/>
      <c r="E38" s="38"/>
      <c r="F38" s="97"/>
      <c r="J38" s="87"/>
      <c r="K38"/>
    </row>
    <row r="39" spans="1:11" s="29" customFormat="1" ht="14.25" customHeight="1" x14ac:dyDescent="0.2">
      <c r="A39" s="53"/>
      <c r="B39" s="92"/>
      <c r="E39" s="38"/>
      <c r="F39" s="97"/>
      <c r="J39" s="87"/>
      <c r="K39"/>
    </row>
    <row r="41" spans="1:11" s="29" customFormat="1" ht="14.25" customHeight="1" x14ac:dyDescent="0.2">
      <c r="A41" s="53"/>
      <c r="B41" s="92"/>
      <c r="E41" s="38"/>
      <c r="F41" s="97"/>
      <c r="J41" s="87"/>
      <c r="K41"/>
    </row>
    <row r="42" spans="1:11" s="29" customFormat="1" ht="14.25" customHeight="1" x14ac:dyDescent="0.2">
      <c r="A42" s="53"/>
      <c r="B42" s="92"/>
      <c r="E42" s="38"/>
      <c r="F42" s="97"/>
      <c r="J42" s="87"/>
      <c r="K42"/>
    </row>
    <row r="43" spans="1:11" s="29" customFormat="1" ht="14.25" customHeight="1" x14ac:dyDescent="0.2">
      <c r="A43" s="53"/>
      <c r="B43" s="92"/>
      <c r="E43" s="38"/>
      <c r="F43" s="97"/>
      <c r="J43" s="87"/>
      <c r="K43"/>
    </row>
    <row r="44" spans="1:11" s="29" customFormat="1" ht="14.25" customHeight="1" x14ac:dyDescent="0.2">
      <c r="A44" s="53"/>
      <c r="B44" s="92"/>
      <c r="E44" s="38"/>
      <c r="F44" s="97"/>
      <c r="J44" s="87"/>
      <c r="K44"/>
    </row>
    <row r="45" spans="1:11" s="29" customFormat="1" ht="14.25" customHeight="1" x14ac:dyDescent="0.2">
      <c r="A45" s="53"/>
      <c r="B45" s="92"/>
      <c r="E45" s="38"/>
      <c r="F45" s="97"/>
      <c r="J45" s="87"/>
      <c r="K45"/>
    </row>
    <row r="47" spans="1:11" s="29" customFormat="1" ht="14.25" customHeight="1" x14ac:dyDescent="0.2">
      <c r="A47" s="53"/>
      <c r="B47" s="92"/>
      <c r="E47" s="38"/>
      <c r="F47" s="97"/>
      <c r="J47" s="87"/>
      <c r="K47"/>
    </row>
    <row r="48" spans="1:11" s="29" customFormat="1" ht="14.25" customHeight="1" x14ac:dyDescent="0.2">
      <c r="A48" s="53"/>
      <c r="B48" s="92"/>
      <c r="E48" s="38"/>
      <c r="F48" s="97"/>
      <c r="J48" s="87"/>
      <c r="K48"/>
    </row>
    <row r="49" spans="1:11" s="29" customFormat="1" ht="14.25" customHeight="1" x14ac:dyDescent="0.2">
      <c r="A49" s="53"/>
      <c r="B49" s="92"/>
      <c r="E49" s="38"/>
      <c r="F49" s="97"/>
      <c r="J49" s="87"/>
      <c r="K49"/>
    </row>
    <row r="54" spans="1:11" s="30" customFormat="1" x14ac:dyDescent="0.2">
      <c r="A54" s="60"/>
      <c r="B54" s="95"/>
      <c r="E54" s="30">
        <f>SUBTOTAL(9,E2:E53)</f>
        <v>9783.5400000000009</v>
      </c>
      <c r="F54" s="98">
        <f>SUBTOTAL(9,F2:F53)</f>
        <v>1660.46</v>
      </c>
      <c r="J54" s="87"/>
      <c r="K54"/>
    </row>
    <row r="55" spans="1:11" s="29" customFormat="1" ht="12" customHeight="1" x14ac:dyDescent="0.2">
      <c r="A55" s="135"/>
      <c r="B55" s="135"/>
      <c r="C55" s="135"/>
      <c r="F55" s="97"/>
      <c r="J55" s="87"/>
      <c r="K55"/>
    </row>
    <row r="56" spans="1:11" s="29" customFormat="1" ht="12" customHeight="1" x14ac:dyDescent="0.2">
      <c r="A56" s="59"/>
      <c r="B56" s="91"/>
      <c r="F56" s="97"/>
      <c r="J56" s="87"/>
      <c r="K56"/>
    </row>
    <row r="57" spans="1:11" s="29" customFormat="1" ht="12" customHeight="1" x14ac:dyDescent="0.2">
      <c r="A57" s="73"/>
      <c r="B57" s="91"/>
      <c r="C57" s="29" t="e">
        <f>E54-#REF!</f>
        <v>#REF!</v>
      </c>
      <c r="F57" s="97"/>
      <c r="J57" s="87"/>
      <c r="K57"/>
    </row>
    <row r="58" spans="1:11" s="29" customFormat="1" ht="12" customHeight="1" x14ac:dyDescent="0.2">
      <c r="A58" s="59"/>
      <c r="B58" s="91"/>
      <c r="F58" s="97"/>
      <c r="J58" s="87"/>
      <c r="K58"/>
    </row>
    <row r="59" spans="1:11" s="29" customFormat="1" ht="12" customHeight="1" x14ac:dyDescent="0.2">
      <c r="A59" s="59"/>
      <c r="B59" s="91"/>
      <c r="F59" s="97"/>
      <c r="J59" s="87"/>
      <c r="K59"/>
    </row>
    <row r="60" spans="1:11" s="29" customFormat="1" ht="11.25" customHeight="1" x14ac:dyDescent="0.2">
      <c r="A60" s="59"/>
      <c r="B60" s="91"/>
      <c r="F60" s="97"/>
      <c r="J60" s="87"/>
      <c r="K60"/>
    </row>
    <row r="61" spans="1:11" s="29" customFormat="1" ht="11.25" customHeight="1" x14ac:dyDescent="0.2">
      <c r="A61" s="59"/>
      <c r="B61" s="91"/>
      <c r="F61" s="97"/>
      <c r="J61" s="87"/>
      <c r="K61"/>
    </row>
    <row r="62" spans="1:11" s="29" customFormat="1" ht="12" customHeight="1" x14ac:dyDescent="0.2">
      <c r="A62" s="59"/>
      <c r="B62" s="91"/>
      <c r="F62" s="97"/>
      <c r="J62" s="87"/>
      <c r="K62"/>
    </row>
    <row r="63" spans="1:11" s="29" customFormat="1" ht="12" customHeight="1" x14ac:dyDescent="0.2">
      <c r="A63" s="59"/>
      <c r="B63" s="91"/>
      <c r="F63" s="97"/>
      <c r="J63" s="87"/>
      <c r="K63"/>
    </row>
    <row r="64" spans="1:11" s="29" customFormat="1" ht="12" customHeight="1" x14ac:dyDescent="0.2">
      <c r="A64" s="59"/>
      <c r="B64" s="91"/>
      <c r="F64" s="97"/>
      <c r="J64" s="87"/>
      <c r="K64"/>
    </row>
    <row r="65" spans="1:11" s="29" customFormat="1" ht="12" customHeight="1" x14ac:dyDescent="0.2">
      <c r="A65" s="59"/>
      <c r="B65" s="91"/>
      <c r="F65" s="97"/>
      <c r="J65" s="87"/>
      <c r="K65"/>
    </row>
    <row r="66" spans="1:11" s="29" customFormat="1" x14ac:dyDescent="0.2">
      <c r="A66" s="59"/>
      <c r="B66" s="91"/>
      <c r="F66" s="97"/>
      <c r="J66" s="87"/>
      <c r="K66"/>
    </row>
    <row r="67" spans="1:11" s="29" customFormat="1" ht="14.25" customHeight="1" x14ac:dyDescent="0.2">
      <c r="A67" s="53"/>
      <c r="B67" s="92"/>
      <c r="F67" s="97"/>
      <c r="J67" s="87"/>
      <c r="K67"/>
    </row>
    <row r="68" spans="1:11" s="29" customFormat="1" x14ac:dyDescent="0.2">
      <c r="A68" s="53"/>
      <c r="B68" s="92"/>
      <c r="F68" s="97"/>
      <c r="J68" s="87"/>
      <c r="K68"/>
    </row>
    <row r="69" spans="1:11" s="29" customFormat="1" x14ac:dyDescent="0.2">
      <c r="A69" s="53"/>
      <c r="B69" s="92"/>
      <c r="F69" s="97"/>
      <c r="J69" s="87"/>
      <c r="K69"/>
    </row>
    <row r="70" spans="1:11" s="29" customFormat="1" ht="14.25" customHeight="1" x14ac:dyDescent="0.2">
      <c r="A70" s="53"/>
      <c r="B70" s="92"/>
      <c r="F70" s="97"/>
      <c r="J70" s="87"/>
      <c r="K70"/>
    </row>
    <row r="71" spans="1:11" s="29" customFormat="1" x14ac:dyDescent="0.2">
      <c r="A71" s="53"/>
      <c r="B71" s="92"/>
      <c r="F71" s="97"/>
      <c r="J71" s="87"/>
      <c r="K71"/>
    </row>
    <row r="72" spans="1:11" s="29" customFormat="1" x14ac:dyDescent="0.2">
      <c r="A72" s="59"/>
      <c r="B72" s="91"/>
      <c r="F72" s="97"/>
      <c r="J72" s="87"/>
      <c r="K72"/>
    </row>
  </sheetData>
  <mergeCells count="1">
    <mergeCell ref="A55:C55"/>
  </mergeCells>
  <phoneticPr fontId="18" type="noConversion"/>
  <printOptions headings="1" gridLines="1"/>
  <pageMargins left="0.25" right="0.25" top="0.75" bottom="0.75" header="0.3" footer="0.3"/>
  <pageSetup paperSize="9" orientation="landscape" horizontalDpi="0" verticalDpi="0" copies="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2"/>
  <sheetViews>
    <sheetView workbookViewId="0">
      <selection activeCell="E21" sqref="E21"/>
    </sheetView>
  </sheetViews>
  <sheetFormatPr baseColWidth="10" defaultColWidth="8.83203125" defaultRowHeight="15" x14ac:dyDescent="0.2"/>
  <cols>
    <col min="1" max="1" width="24.6640625" customWidth="1"/>
    <col min="2" max="2" width="25.33203125" customWidth="1"/>
    <col min="3" max="3" width="9.1640625" customWidth="1"/>
    <col min="4" max="4" width="21.1640625" customWidth="1"/>
    <col min="5" max="5" width="35.1640625" customWidth="1"/>
    <col min="6" max="6" width="8.5" bestFit="1" customWidth="1"/>
  </cols>
  <sheetData>
    <row r="1" spans="1:6" s="5" customFormat="1" x14ac:dyDescent="0.2">
      <c r="A1" s="5" t="s">
        <v>56</v>
      </c>
    </row>
    <row r="2" spans="1:6" x14ac:dyDescent="0.2">
      <c r="A2" t="s">
        <v>47</v>
      </c>
      <c r="B2" t="s">
        <v>48</v>
      </c>
    </row>
    <row r="3" spans="1:6" x14ac:dyDescent="0.2">
      <c r="A3" t="s">
        <v>49</v>
      </c>
      <c r="B3" s="23">
        <v>10000000</v>
      </c>
    </row>
    <row r="4" spans="1:6" x14ac:dyDescent="0.2">
      <c r="A4" t="s">
        <v>50</v>
      </c>
      <c r="B4" s="23">
        <v>10000000</v>
      </c>
    </row>
    <row r="5" spans="1:6" x14ac:dyDescent="0.2">
      <c r="A5" t="s">
        <v>51</v>
      </c>
      <c r="B5" s="23">
        <v>100000</v>
      </c>
    </row>
    <row r="6" spans="1:6" x14ac:dyDescent="0.2">
      <c r="A6" t="s">
        <v>52</v>
      </c>
      <c r="B6" s="23">
        <v>250000</v>
      </c>
    </row>
    <row r="7" spans="1:6" x14ac:dyDescent="0.2">
      <c r="A7" t="s">
        <v>53</v>
      </c>
      <c r="B7" s="23">
        <v>500000</v>
      </c>
    </row>
    <row r="8" spans="1:6" x14ac:dyDescent="0.2">
      <c r="A8" t="s">
        <v>54</v>
      </c>
      <c r="B8" s="23">
        <v>100000</v>
      </c>
    </row>
    <row r="9" spans="1:6" x14ac:dyDescent="0.2">
      <c r="A9" t="s">
        <v>55</v>
      </c>
      <c r="B9" s="23">
        <v>250000</v>
      </c>
    </row>
    <row r="10" spans="1:6" x14ac:dyDescent="0.2">
      <c r="A10" t="s">
        <v>45</v>
      </c>
    </row>
    <row r="12" spans="1:6" ht="16" x14ac:dyDescent="0.2">
      <c r="A12" s="8" t="s">
        <v>46</v>
      </c>
      <c r="B12" s="8"/>
      <c r="C12" s="8"/>
      <c r="D12" s="8" t="s">
        <v>27</v>
      </c>
      <c r="E12" s="8" t="s">
        <v>215</v>
      </c>
      <c r="F12" s="8"/>
    </row>
    <row r="13" spans="1:6" ht="16" x14ac:dyDescent="0.2">
      <c r="A13" s="10" t="s">
        <v>19</v>
      </c>
      <c r="B13" s="10" t="s">
        <v>20</v>
      </c>
      <c r="C13" s="11">
        <v>40238</v>
      </c>
      <c r="D13" s="10" t="s">
        <v>21</v>
      </c>
      <c r="E13" s="12">
        <v>557.5</v>
      </c>
    </row>
    <row r="14" spans="1:6" ht="15" customHeight="1" x14ac:dyDescent="0.2">
      <c r="A14" s="10" t="s">
        <v>22</v>
      </c>
      <c r="B14" s="10" t="s">
        <v>23</v>
      </c>
      <c r="C14" s="11">
        <v>40238</v>
      </c>
      <c r="D14" s="10" t="s">
        <v>21</v>
      </c>
      <c r="E14" s="12">
        <v>557.5</v>
      </c>
    </row>
    <row r="15" spans="1:6" ht="14.25" customHeight="1" x14ac:dyDescent="0.2">
      <c r="A15" s="10" t="s">
        <v>24</v>
      </c>
      <c r="B15" s="10" t="s">
        <v>25</v>
      </c>
      <c r="C15" s="11">
        <v>40848</v>
      </c>
      <c r="D15" s="10" t="s">
        <v>26</v>
      </c>
      <c r="E15" s="12">
        <v>70721</v>
      </c>
    </row>
    <row r="16" spans="1:6" ht="16" x14ac:dyDescent="0.2">
      <c r="A16" s="10" t="s">
        <v>29</v>
      </c>
      <c r="B16" s="10" t="s">
        <v>40</v>
      </c>
      <c r="C16" s="11">
        <v>41944</v>
      </c>
      <c r="D16" s="10" t="s">
        <v>41</v>
      </c>
      <c r="E16" s="19">
        <v>579</v>
      </c>
    </row>
    <row r="17" spans="1:5" ht="16" x14ac:dyDescent="0.2">
      <c r="A17" s="10" t="s">
        <v>72</v>
      </c>
      <c r="B17" s="10" t="s">
        <v>87</v>
      </c>
      <c r="C17" s="11">
        <v>42522</v>
      </c>
      <c r="D17" s="10" t="s">
        <v>77</v>
      </c>
      <c r="E17" s="19">
        <v>1718</v>
      </c>
    </row>
    <row r="18" spans="1:5" ht="16" x14ac:dyDescent="0.2">
      <c r="A18" s="10" t="s">
        <v>88</v>
      </c>
      <c r="B18" s="10" t="s">
        <v>89</v>
      </c>
      <c r="C18" s="11">
        <v>42917</v>
      </c>
      <c r="D18" s="10"/>
      <c r="E18" s="19"/>
    </row>
    <row r="19" spans="1:5" ht="16" x14ac:dyDescent="0.2">
      <c r="A19" s="8" t="s">
        <v>10</v>
      </c>
      <c r="B19" s="5"/>
      <c r="C19" s="5"/>
      <c r="D19" s="5"/>
      <c r="E19" s="14">
        <f>SUM(E13:E17)</f>
        <v>74133</v>
      </c>
    </row>
    <row r="21" spans="1:5" ht="16" x14ac:dyDescent="0.2">
      <c r="A21" s="10" t="s">
        <v>43</v>
      </c>
      <c r="B21" s="10" t="s">
        <v>44</v>
      </c>
      <c r="C21" t="s">
        <v>91</v>
      </c>
    </row>
    <row r="22" spans="1:5" ht="32" x14ac:dyDescent="0.2">
      <c r="A22" s="10" t="s">
        <v>57</v>
      </c>
      <c r="C22" t="s">
        <v>91</v>
      </c>
    </row>
    <row r="23" spans="1:5" ht="16" x14ac:dyDescent="0.2">
      <c r="A23" s="10" t="s">
        <v>90</v>
      </c>
      <c r="C23" t="s">
        <v>91</v>
      </c>
    </row>
    <row r="25" spans="1:5" s="5" customFormat="1" x14ac:dyDescent="0.2">
      <c r="A25" s="5" t="s">
        <v>58</v>
      </c>
    </row>
    <row r="26" spans="1:5" x14ac:dyDescent="0.2">
      <c r="A26" t="s">
        <v>59</v>
      </c>
      <c r="B26" t="s">
        <v>92</v>
      </c>
    </row>
    <row r="27" spans="1:5" x14ac:dyDescent="0.2">
      <c r="A27" t="s">
        <v>60</v>
      </c>
    </row>
    <row r="28" spans="1:5" x14ac:dyDescent="0.2">
      <c r="A28" t="s">
        <v>61</v>
      </c>
    </row>
    <row r="29" spans="1:5" x14ac:dyDescent="0.2">
      <c r="A29" t="s">
        <v>62</v>
      </c>
    </row>
    <row r="30" spans="1:5" x14ac:dyDescent="0.2">
      <c r="A30" t="s">
        <v>86</v>
      </c>
    </row>
    <row r="32" spans="1:5" s="24" customFormat="1" x14ac:dyDescent="0.2">
      <c r="A32" s="24" t="s">
        <v>63</v>
      </c>
    </row>
  </sheetData>
  <phoneticPr fontId="18" type="noConversion"/>
  <printOptions headings="1" gridLines="1"/>
  <pageMargins left="0.7" right="0.7" top="0.75" bottom="0.75" header="0.3" footer="0.3"/>
  <pageSetup paperSize="9" orientation="landscape" horizontalDpi="0" verticalDpi="0" copies="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"/>
  <sheetViews>
    <sheetView view="pageBreakPreview" zoomScaleNormal="100" zoomScaleSheetLayoutView="100" workbookViewId="0">
      <selection activeCell="E13" sqref="E13"/>
    </sheetView>
  </sheetViews>
  <sheetFormatPr baseColWidth="10" defaultColWidth="8.83203125" defaultRowHeight="15" x14ac:dyDescent="0.2"/>
  <cols>
    <col min="1" max="1" width="23.6640625" style="34" customWidth="1"/>
    <col min="2" max="2" width="23.6640625" style="68" customWidth="1"/>
    <col min="3" max="3" width="11.5" style="43" customWidth="1"/>
    <col min="4" max="4" width="4.83203125" style="81" customWidth="1"/>
    <col min="5" max="5" width="65.1640625" style="34" customWidth="1"/>
    <col min="6" max="6" width="60.83203125" style="49" customWidth="1"/>
    <col min="7" max="16384" width="8.83203125" style="34"/>
  </cols>
  <sheetData>
    <row r="1" spans="1:8" ht="19" x14ac:dyDescent="0.2">
      <c r="A1" s="57" t="s">
        <v>30</v>
      </c>
      <c r="B1" s="57"/>
      <c r="C1" s="47"/>
      <c r="D1" s="77"/>
      <c r="E1" s="39"/>
    </row>
    <row r="2" spans="1:8" ht="16" x14ac:dyDescent="0.2">
      <c r="A2" s="16"/>
      <c r="B2" s="16">
        <v>2019</v>
      </c>
      <c r="C2" s="48" t="s">
        <v>83</v>
      </c>
      <c r="D2" s="78" t="s">
        <v>107</v>
      </c>
      <c r="E2" s="17" t="s">
        <v>30</v>
      </c>
    </row>
    <row r="3" spans="1:8" s="44" customFormat="1" ht="16" x14ac:dyDescent="0.2">
      <c r="A3" s="18" t="s">
        <v>31</v>
      </c>
      <c r="B3" s="69">
        <v>17555</v>
      </c>
      <c r="C3" s="49">
        <v>10227.32</v>
      </c>
      <c r="D3" s="79">
        <f>(B3-C3)/C3</f>
        <v>0.71648095493247499</v>
      </c>
      <c r="E3" s="46" t="s">
        <v>208</v>
      </c>
      <c r="F3" s="50"/>
    </row>
    <row r="4" spans="1:8" ht="22" customHeight="1" x14ac:dyDescent="0.2">
      <c r="A4" s="18" t="s">
        <v>32</v>
      </c>
      <c r="B4" s="69">
        <f>Income!$D$4</f>
        <v>8672</v>
      </c>
      <c r="C4" s="49">
        <v>8509</v>
      </c>
      <c r="D4" s="79">
        <f t="shared" ref="D4:D10" si="0">(B4-C4)/C4</f>
        <v>1.9156187566106476E-2</v>
      </c>
      <c r="E4" s="46" t="s">
        <v>209</v>
      </c>
      <c r="F4" s="50"/>
    </row>
    <row r="5" spans="1:8" ht="20" customHeight="1" x14ac:dyDescent="0.2">
      <c r="A5" s="18" t="s">
        <v>33</v>
      </c>
      <c r="B5" s="69">
        <f>Income!$C$18</f>
        <v>9424.5099999999984</v>
      </c>
      <c r="C5" s="49">
        <v>10671.899999999998</v>
      </c>
      <c r="D5" s="79">
        <f t="shared" si="0"/>
        <v>-0.11688546556845544</v>
      </c>
      <c r="E5" s="46" t="s">
        <v>210</v>
      </c>
      <c r="F5" s="138"/>
      <c r="G5" s="136"/>
      <c r="H5" s="136"/>
    </row>
    <row r="6" spans="1:8" ht="16" x14ac:dyDescent="0.2">
      <c r="A6" s="18" t="s">
        <v>34</v>
      </c>
      <c r="B6" s="69">
        <f>Statement!$B$19</f>
        <v>2429.3199999999997</v>
      </c>
      <c r="C6" s="49">
        <v>2517.63</v>
      </c>
      <c r="D6" s="79">
        <f t="shared" si="0"/>
        <v>-3.5076639537978335E-2</v>
      </c>
      <c r="E6" s="46" t="s">
        <v>211</v>
      </c>
      <c r="F6" s="50"/>
    </row>
    <row r="7" spans="1:8" ht="16" x14ac:dyDescent="0.2">
      <c r="A7" s="18" t="s">
        <v>35</v>
      </c>
      <c r="B7" s="69">
        <v>0</v>
      </c>
      <c r="C7" s="49">
        <v>0</v>
      </c>
      <c r="D7" s="79">
        <v>0</v>
      </c>
      <c r="E7" s="46"/>
      <c r="F7" s="50"/>
    </row>
    <row r="8" spans="1:8" ht="32" x14ac:dyDescent="0.2">
      <c r="A8" s="18" t="s">
        <v>36</v>
      </c>
      <c r="B8" s="69">
        <f>'Exp master'!$D$50</f>
        <v>81.400000000000006</v>
      </c>
      <c r="C8" s="49">
        <v>9335.9499999999971</v>
      </c>
      <c r="D8" s="79">
        <f t="shared" si="0"/>
        <v>-0.99128101585805417</v>
      </c>
      <c r="E8" s="46" t="s">
        <v>212</v>
      </c>
      <c r="F8" s="50"/>
    </row>
    <row r="9" spans="1:8" s="44" customFormat="1" ht="16" x14ac:dyDescent="0.2">
      <c r="A9" s="18" t="s">
        <v>37</v>
      </c>
      <c r="B9" s="69">
        <f>(B3+B4+B5)-(B6+B7+B8)</f>
        <v>33140.789999999994</v>
      </c>
      <c r="C9" s="49">
        <v>17554.64</v>
      </c>
      <c r="D9" s="79">
        <f t="shared" si="0"/>
        <v>0.88786497473032744</v>
      </c>
      <c r="E9" s="46" t="s">
        <v>213</v>
      </c>
      <c r="F9" s="25"/>
      <c r="G9" s="33"/>
    </row>
    <row r="10" spans="1:8" ht="16" x14ac:dyDescent="0.2">
      <c r="A10" s="18" t="s">
        <v>38</v>
      </c>
      <c r="B10" s="69">
        <v>74133</v>
      </c>
      <c r="C10" s="49">
        <v>74133</v>
      </c>
      <c r="D10" s="79">
        <f t="shared" si="0"/>
        <v>0</v>
      </c>
      <c r="E10" s="46"/>
      <c r="F10" s="50"/>
    </row>
    <row r="11" spans="1:8" ht="16" x14ac:dyDescent="0.2">
      <c r="A11" s="18" t="s">
        <v>39</v>
      </c>
      <c r="B11" s="69">
        <v>0</v>
      </c>
      <c r="C11" s="49">
        <v>0</v>
      </c>
      <c r="D11" s="79">
        <v>0</v>
      </c>
      <c r="E11" s="46"/>
      <c r="F11" s="50"/>
    </row>
    <row r="13" spans="1:8" s="44" customFormat="1" x14ac:dyDescent="0.2">
      <c r="C13" s="45"/>
      <c r="D13" s="80"/>
      <c r="F13" s="49"/>
    </row>
  </sheetData>
  <mergeCells count="1">
    <mergeCell ref="F5:H5"/>
  </mergeCells>
  <phoneticPr fontId="18" type="noConversion"/>
  <printOptions headings="1" gridLines="1"/>
  <pageMargins left="0.25" right="0.25" top="0.75" bottom="0.75" header="0.3" footer="0.3"/>
  <pageSetup paperSize="9" orientation="landscape" horizontalDpi="0" verticalDpi="0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Income</vt:lpstr>
      <vt:lpstr>Receipts and payments</vt:lpstr>
      <vt:lpstr>Statement</vt:lpstr>
      <vt:lpstr>Assets</vt:lpstr>
      <vt:lpstr>Exp master</vt:lpstr>
      <vt:lpstr>Sheet1</vt:lpstr>
      <vt:lpstr>VAT</vt:lpstr>
      <vt:lpstr>Insurance schedule</vt:lpstr>
      <vt:lpstr>Variances</vt:lpstr>
      <vt:lpstr>Assets!Print_Area</vt:lpstr>
      <vt:lpstr>Variances!Print_Area</vt:lpstr>
      <vt:lpstr>VAT!Print_Area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Swinbank</dc:creator>
  <cp:lastModifiedBy>Microsoft Office User</cp:lastModifiedBy>
  <cp:lastPrinted>2019-04-08T13:18:14Z</cp:lastPrinted>
  <dcterms:created xsi:type="dcterms:W3CDTF">2014-06-06T08:20:54Z</dcterms:created>
  <dcterms:modified xsi:type="dcterms:W3CDTF">2020-01-20T14:17:56Z</dcterms:modified>
</cp:coreProperties>
</file>