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Lesley\Dropbox\Hawthorn Parish Council\Finance\Audit\Audit 2015 2016\All audit 2015 2016\"/>
    </mc:Choice>
  </mc:AlternateContent>
  <bookViews>
    <workbookView xWindow="0" yWindow="60" windowWidth="21840" windowHeight="13740" firstSheet="2" activeTab="3"/>
  </bookViews>
  <sheets>
    <sheet name="Income" sheetId="1" r:id="rId1"/>
    <sheet name="Receipts and payments" sheetId="4" r:id="rId2"/>
    <sheet name="revised for audit" sheetId="8" r:id="rId3"/>
    <sheet name="2nd revision audit" sheetId="9" r:id="rId4"/>
    <sheet name="Assets" sheetId="5" r:id="rId5"/>
    <sheet name="Expenditure" sheetId="3" r:id="rId6"/>
    <sheet name="Insurance schedule" sheetId="7" r:id="rId7"/>
    <sheet name="Variances" sheetId="6" r:id="rId8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9" l="1"/>
  <c r="E11" i="9" s="1"/>
  <c r="C9" i="9"/>
  <c r="D5" i="9"/>
  <c r="D4" i="9"/>
  <c r="D9" i="9" s="1"/>
  <c r="E3" i="9"/>
  <c r="E4" i="9" l="1"/>
  <c r="E6" i="9"/>
  <c r="E5" i="9"/>
  <c r="E9" i="9"/>
  <c r="E8" i="9"/>
  <c r="E53" i="3"/>
  <c r="B23" i="8" l="1"/>
  <c r="B21" i="8"/>
  <c r="B20" i="8"/>
  <c r="C10" i="8" l="1"/>
  <c r="E52" i="3"/>
  <c r="C10" i="4"/>
  <c r="C9" i="8" l="1"/>
  <c r="C8" i="8"/>
  <c r="C11" i="8" s="1"/>
  <c r="C13" i="8" l="1"/>
  <c r="B16" i="4"/>
  <c r="C18" i="4" s="1"/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31" i="3"/>
  <c r="O32" i="3"/>
  <c r="O33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F49" i="3"/>
  <c r="H49" i="3"/>
  <c r="I49" i="3"/>
  <c r="J49" i="3"/>
  <c r="K49" i="3"/>
  <c r="C6" i="6" s="1"/>
  <c r="L49" i="3"/>
  <c r="N49" i="3"/>
  <c r="E51" i="3" l="1"/>
  <c r="B22" i="4"/>
  <c r="E49" i="3"/>
  <c r="C8" i="6" s="1"/>
  <c r="I14" i="1"/>
  <c r="C26" i="4"/>
  <c r="D14" i="1"/>
  <c r="D26" i="6" l="1"/>
  <c r="D18" i="6" l="1"/>
  <c r="E6" i="5"/>
  <c r="O2" i="3"/>
  <c r="D6" i="6" l="1"/>
  <c r="B20" i="6"/>
  <c r="M34" i="3"/>
  <c r="O34" i="3" s="1"/>
  <c r="M29" i="3" l="1"/>
  <c r="G30" i="3"/>
  <c r="C9" i="4"/>
  <c r="O30" i="3" l="1"/>
  <c r="G49" i="3"/>
  <c r="M49" i="3"/>
  <c r="O29" i="3"/>
  <c r="O49" i="3" s="1"/>
  <c r="C8" i="4"/>
  <c r="E16" i="7"/>
  <c r="C10" i="6" s="1"/>
  <c r="D10" i="6" s="1"/>
  <c r="B8" i="6"/>
  <c r="B22" i="6" s="1"/>
  <c r="F6" i="5"/>
  <c r="H6" i="5"/>
  <c r="G6" i="5"/>
  <c r="E14" i="1"/>
  <c r="F14" i="1"/>
  <c r="G14" i="1"/>
  <c r="H14" i="1"/>
  <c r="C11" i="4" l="1"/>
  <c r="C13" i="4"/>
  <c r="B9" i="6"/>
  <c r="D8" i="6"/>
  <c r="D16" i="1"/>
  <c r="C5" i="6" s="1"/>
  <c r="C4" i="6"/>
  <c r="D5" i="6" l="1"/>
  <c r="B14" i="6"/>
  <c r="D4" i="6"/>
  <c r="C9" i="6"/>
  <c r="D3" i="6"/>
  <c r="D9" i="6" l="1"/>
</calcChain>
</file>

<file path=xl/sharedStrings.xml><?xml version="1.0" encoding="utf-8"?>
<sst xmlns="http://schemas.openxmlformats.org/spreadsheetml/2006/main" count="279" uniqueCount="189">
  <si>
    <t>Payee</t>
  </si>
  <si>
    <t>Amount</t>
  </si>
  <si>
    <t>VAT</t>
  </si>
  <si>
    <t>Date</t>
  </si>
  <si>
    <t>Details</t>
  </si>
  <si>
    <t>Gordon Fletcher</t>
  </si>
  <si>
    <t>S137</t>
  </si>
  <si>
    <t>CDALC</t>
  </si>
  <si>
    <t>Donation</t>
  </si>
  <si>
    <t>DCC</t>
  </si>
  <si>
    <t>Training</t>
  </si>
  <si>
    <t>Cheque</t>
  </si>
  <si>
    <t>Interest</t>
  </si>
  <si>
    <t>Precept</t>
  </si>
  <si>
    <t>LCTSG</t>
  </si>
  <si>
    <t>Total</t>
  </si>
  <si>
    <t>Admin</t>
  </si>
  <si>
    <t>Sal/ Exp</t>
  </si>
  <si>
    <t>Open Sp</t>
  </si>
  <si>
    <t>Community</t>
  </si>
  <si>
    <t>Unpres</t>
  </si>
  <si>
    <t>Receipts</t>
  </si>
  <si>
    <t>Location</t>
  </si>
  <si>
    <t>Value 2013 / 2014</t>
  </si>
  <si>
    <t>Value 2012 / 2013</t>
  </si>
  <si>
    <t>Notice board 1</t>
  </si>
  <si>
    <t>Village Green</t>
  </si>
  <si>
    <t>Froud &amp; Sons</t>
  </si>
  <si>
    <t>Notice board 2</t>
  </si>
  <si>
    <t>West Lane/High West Lane</t>
  </si>
  <si>
    <t xml:space="preserve"> Playground Equipment</t>
  </si>
  <si>
    <t>Hawthorn Play Area</t>
  </si>
  <si>
    <t>Brambledown</t>
  </si>
  <si>
    <t>Supplier</t>
  </si>
  <si>
    <t>Value 2014 / 2015</t>
  </si>
  <si>
    <t>Christmas Tree lights</t>
  </si>
  <si>
    <t>Variances</t>
  </si>
  <si>
    <t>Balances brought forward</t>
  </si>
  <si>
    <t>Annual Precept</t>
  </si>
  <si>
    <t>Total Other receipts</t>
  </si>
  <si>
    <t>Staff Costs</t>
  </si>
  <si>
    <t>Loan interest</t>
  </si>
  <si>
    <t>All other payments</t>
  </si>
  <si>
    <t>Balances carried forward</t>
  </si>
  <si>
    <t>Total fixed assets</t>
  </si>
  <si>
    <t>Total Borrowings</t>
  </si>
  <si>
    <t>Outside Stapyleton Arms</t>
  </si>
  <si>
    <t>Christmas Plus</t>
  </si>
  <si>
    <t>Hawthorn Parish Council</t>
  </si>
  <si>
    <t>Receipts &amp;  Payments : Summary</t>
  </si>
  <si>
    <t>Closing Balances</t>
  </si>
  <si>
    <t>2015</t>
  </si>
  <si>
    <t>General Gates and fences</t>
  </si>
  <si>
    <t>Around play area</t>
  </si>
  <si>
    <t>No buildings</t>
  </si>
  <si>
    <t xml:space="preserve">Property </t>
  </si>
  <si>
    <t>Business interuption</t>
  </si>
  <si>
    <t>Not needed</t>
  </si>
  <si>
    <t xml:space="preserve">Employer's Liability </t>
  </si>
  <si>
    <t>Public Liabiity</t>
  </si>
  <si>
    <t>Fidelity</t>
  </si>
  <si>
    <t>Libel and slander</t>
  </si>
  <si>
    <t>Officials Indemnity</t>
  </si>
  <si>
    <t xml:space="preserve">Personl accident </t>
  </si>
  <si>
    <t>Legal expences</t>
  </si>
  <si>
    <t>Insurance Summary</t>
  </si>
  <si>
    <t>Small village green and footpaths</t>
  </si>
  <si>
    <t>Events</t>
  </si>
  <si>
    <t>Switch on Christmas Tree lights</t>
  </si>
  <si>
    <t>Big Lunch</t>
  </si>
  <si>
    <t>Open garden Walk</t>
  </si>
  <si>
    <t>Sunflower competition</t>
  </si>
  <si>
    <t>There is currently a 5% discount for a Quaity Council from AON</t>
  </si>
  <si>
    <t>internal audit</t>
  </si>
  <si>
    <t>Microsoft</t>
  </si>
  <si>
    <t>Office Suite</t>
  </si>
  <si>
    <t>NALC</t>
  </si>
  <si>
    <t>Foundation status fee</t>
  </si>
  <si>
    <t>Governance Book</t>
  </si>
  <si>
    <t>Community Centre</t>
  </si>
  <si>
    <t>TOTALS</t>
  </si>
  <si>
    <t>Photocopying</t>
  </si>
  <si>
    <t>LCTSG 1/2 year</t>
  </si>
  <si>
    <t>HMRC</t>
  </si>
  <si>
    <t>Mutts Butts</t>
  </si>
  <si>
    <t>Dog Bags</t>
  </si>
  <si>
    <t>Other</t>
  </si>
  <si>
    <t>Hawthorn Landscaping</t>
  </si>
  <si>
    <t>Play area</t>
  </si>
  <si>
    <t>Subs</t>
  </si>
  <si>
    <t>AON</t>
  </si>
  <si>
    <t>Insurance</t>
  </si>
  <si>
    <t>Opening balances 2015 / 2016</t>
  </si>
  <si>
    <t xml:space="preserve">Receipts To date </t>
  </si>
  <si>
    <t>Payments to date</t>
  </si>
  <si>
    <t>Tesco</t>
  </si>
  <si>
    <t>A Cutler</t>
  </si>
  <si>
    <t>Entertainment</t>
  </si>
  <si>
    <t>Mr Garside</t>
  </si>
  <si>
    <t>Bouncy Castle</t>
  </si>
  <si>
    <t>Playground Inspection</t>
  </si>
  <si>
    <t>Playsafety</t>
  </si>
  <si>
    <t>Barclays</t>
  </si>
  <si>
    <t>Current</t>
  </si>
  <si>
    <t>Business</t>
  </si>
  <si>
    <t>CTP</t>
  </si>
  <si>
    <t>training event</t>
  </si>
  <si>
    <t>One.com</t>
  </si>
  <si>
    <t>Web page</t>
  </si>
  <si>
    <t>Various</t>
  </si>
  <si>
    <t>Sunflower Prizes</t>
  </si>
  <si>
    <t>St Michael's Church</t>
  </si>
  <si>
    <t>Parker Bulbs</t>
  </si>
  <si>
    <t>Daffodils</t>
  </si>
  <si>
    <t>Inland Revenue</t>
  </si>
  <si>
    <t>Dedns prev year</t>
  </si>
  <si>
    <t>Current Bank Statement</t>
  </si>
  <si>
    <t>Business bank Statement</t>
  </si>
  <si>
    <t>LKSwinbank</t>
  </si>
  <si>
    <t>Refresh  Bulb Planting</t>
  </si>
  <si>
    <t>Sal april - sept</t>
  </si>
  <si>
    <t>Ded april - sept</t>
  </si>
  <si>
    <t>Glo Sticks</t>
  </si>
  <si>
    <t>Christmas Santa presents</t>
  </si>
  <si>
    <t>SLCC</t>
  </si>
  <si>
    <t>Stapylton Arms</t>
  </si>
  <si>
    <t>glo sticks</t>
  </si>
  <si>
    <t>Subscription</t>
  </si>
  <si>
    <t>Horns</t>
  </si>
  <si>
    <t>St Michaels and All Angels</t>
  </si>
  <si>
    <t>Wine and mnice pies</t>
  </si>
  <si>
    <t>refund  Tree</t>
  </si>
  <si>
    <t>T Kimmitt</t>
  </si>
  <si>
    <t>Alan Askew</t>
  </si>
  <si>
    <t>Poppy Wreath</t>
  </si>
  <si>
    <t>Open Spaces 2015</t>
  </si>
  <si>
    <t>Hawthorn Tree Services</t>
  </si>
  <si>
    <t>Grasscutting/Footpath</t>
  </si>
  <si>
    <t>Nursing Home</t>
  </si>
  <si>
    <t>Christmas Tree</t>
  </si>
  <si>
    <t>Prizes Snowman competition</t>
  </si>
  <si>
    <t>cancelled</t>
  </si>
  <si>
    <t>Transp Code</t>
  </si>
  <si>
    <t>dcc</t>
  </si>
  <si>
    <t>sal oct - march</t>
  </si>
  <si>
    <t>Dedns oct - march</t>
  </si>
  <si>
    <t>Cancelled</t>
  </si>
  <si>
    <t>Office Package</t>
  </si>
  <si>
    <t>Tv Exp 2015 /2016</t>
  </si>
  <si>
    <t>Postage 2015 / 2016</t>
  </si>
  <si>
    <t>2016</t>
  </si>
  <si>
    <t>Income less precept</t>
  </si>
  <si>
    <t>Value 2015 / 2016 from Asset Register</t>
  </si>
  <si>
    <t>Value 2015 / 2016</t>
  </si>
  <si>
    <t>Transparency Code</t>
  </si>
  <si>
    <t>Refund Xmas tree</t>
  </si>
  <si>
    <t xml:space="preserve">vat prev year </t>
  </si>
  <si>
    <t xml:space="preserve">variance from pre year </t>
  </si>
  <si>
    <t xml:space="preserve">due to </t>
  </si>
  <si>
    <t>Other payments</t>
  </si>
  <si>
    <t>Clerks hrs doubled from 2 hrs / week to 4 hours /week from November</t>
  </si>
  <si>
    <t>Payments less staff costs</t>
  </si>
  <si>
    <t>Donations - increase</t>
  </si>
  <si>
    <t xml:space="preserve">Bulbs </t>
  </si>
  <si>
    <t>Community events</t>
  </si>
  <si>
    <t xml:space="preserve">Admin inc Foundation status </t>
  </si>
  <si>
    <t>Hawthorn Parish Council  : Receipts 2015 / 2016</t>
  </si>
  <si>
    <t>2015 / 2016</t>
  </si>
  <si>
    <t xml:space="preserve">Payments 0/s from prev year </t>
  </si>
  <si>
    <t>direct</t>
  </si>
  <si>
    <t>barclays</t>
  </si>
  <si>
    <t>Commission</t>
  </si>
  <si>
    <t>Outstanding prev year</t>
  </si>
  <si>
    <t>U/P 2015/2016</t>
  </si>
  <si>
    <t>Difference</t>
  </si>
  <si>
    <t xml:space="preserve"> </t>
  </si>
  <si>
    <t>Balance per bank</t>
  </si>
  <si>
    <t>Less o/s cheques</t>
  </si>
  <si>
    <t>Bank reconciliation</t>
  </si>
  <si>
    <t>Payments to date*</t>
  </si>
  <si>
    <t>payments 2015/2016</t>
  </si>
  <si>
    <t>u/p 2015/206</t>
  </si>
  <si>
    <t>u/p 2014/2015</t>
  </si>
  <si>
    <t>total</t>
  </si>
  <si>
    <t>* payments to date</t>
  </si>
  <si>
    <t>Unpresented 2015/2016</t>
  </si>
  <si>
    <t>Payments less u/p plus u/p 2014/2015</t>
  </si>
  <si>
    <t xml:space="preserve">Total Cash </t>
  </si>
  <si>
    <t>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</si>
</sst>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&quot;£&quot;#,##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164" fontId="2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/>
    <xf numFmtId="14" fontId="2" fillId="0" borderId="0" xfId="0" applyNumberFormat="1" applyFont="1" applyAlignment="1">
      <alignment vertical="top" wrapText="1"/>
    </xf>
    <xf numFmtId="14" fontId="1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6" fillId="0" borderId="0" xfId="0" applyNumberFormat="1" applyFont="1" applyAlignment="1">
      <alignment vertical="top" wrapText="1"/>
    </xf>
    <xf numFmtId="1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top" wrapText="1"/>
    </xf>
    <xf numFmtId="14" fontId="7" fillId="0" borderId="0" xfId="0" applyNumberFormat="1" applyFont="1"/>
    <xf numFmtId="0" fontId="7" fillId="0" borderId="0" xfId="0" applyFont="1"/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8" fontId="0" fillId="0" borderId="0" xfId="0" applyNumberFormat="1" applyAlignment="1">
      <alignment horizontal="right" vertical="center" wrapText="1"/>
    </xf>
    <xf numFmtId="164" fontId="3" fillId="0" borderId="0" xfId="0" applyNumberFormat="1" applyFont="1"/>
    <xf numFmtId="8" fontId="3" fillId="0" borderId="0" xfId="0" applyNumberFormat="1" applyFont="1"/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165" fontId="0" fillId="0" borderId="0" xfId="0" applyNumberFormat="1" applyAlignment="1">
      <alignment vertical="top"/>
    </xf>
    <xf numFmtId="6" fontId="0" fillId="0" borderId="0" xfId="0" applyNumberFormat="1" applyAlignment="1">
      <alignment vertical="center" wrapText="1"/>
    </xf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164" fontId="7" fillId="0" borderId="0" xfId="0" applyNumberFormat="1" applyFont="1"/>
    <xf numFmtId="164" fontId="3" fillId="0" borderId="0" xfId="0" quotePrefix="1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vertical="top" wrapText="1"/>
    </xf>
    <xf numFmtId="6" fontId="0" fillId="0" borderId="0" xfId="0" applyNumberFormat="1"/>
    <xf numFmtId="0" fontId="9" fillId="0" borderId="0" xfId="0" applyFont="1"/>
    <xf numFmtId="0" fontId="0" fillId="0" borderId="0" xfId="0" applyFont="1" applyAlignment="1">
      <alignment vertical="top"/>
    </xf>
    <xf numFmtId="0" fontId="10" fillId="0" borderId="0" xfId="0" applyFont="1"/>
    <xf numFmtId="164" fontId="10" fillId="0" borderId="0" xfId="0" applyNumberFormat="1" applyFont="1"/>
    <xf numFmtId="0" fontId="0" fillId="0" borderId="0" xfId="0" applyAlignment="1">
      <alignment horizontal="center" vertical="top"/>
    </xf>
    <xf numFmtId="4" fontId="6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14" fontId="1" fillId="0" borderId="0" xfId="0" applyNumberFormat="1" applyFont="1" applyAlignment="1">
      <alignment vertical="top" wrapText="1"/>
    </xf>
    <xf numFmtId="1" fontId="6" fillId="0" borderId="0" xfId="0" applyNumberFormat="1" applyFont="1" applyAlignment="1">
      <alignment vertical="top" wrapText="1"/>
    </xf>
    <xf numFmtId="165" fontId="0" fillId="0" borderId="0" xfId="0" applyNumberFormat="1"/>
    <xf numFmtId="14" fontId="11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/>
    </xf>
    <xf numFmtId="9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" fontId="1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64" fontId="3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vertical="top" wrapText="1"/>
    </xf>
    <xf numFmtId="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1" fontId="1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1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vertical="top" wrapText="1"/>
    </xf>
    <xf numFmtId="14" fontId="11" fillId="0" borderId="0" xfId="0" applyNumberFormat="1" applyFont="1" applyAlignment="1">
      <alignment vertical="top" wrapText="1"/>
    </xf>
    <xf numFmtId="1" fontId="6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L12" sqref="L12"/>
    </sheetView>
  </sheetViews>
  <sheetFormatPr defaultColWidth="8.85546875" defaultRowHeight="12.75" x14ac:dyDescent="0.25"/>
  <cols>
    <col min="1" max="1" width="10.140625" style="8" bestFit="1" customWidth="1"/>
    <col min="2" max="2" width="11" style="4" customWidth="1"/>
    <col min="3" max="3" width="12.42578125" style="2" customWidth="1"/>
    <col min="4" max="4" width="14.28515625" style="43" customWidth="1"/>
    <col min="5" max="5" width="9.140625" style="2" bestFit="1" customWidth="1"/>
    <col min="6" max="6" width="8.7109375" style="2" customWidth="1"/>
    <col min="7" max="7" width="10" style="2" customWidth="1"/>
    <col min="8" max="8" width="8.85546875" style="2" customWidth="1"/>
    <col min="9" max="9" width="9.85546875" style="2" customWidth="1"/>
    <col min="10" max="10" width="11.85546875" style="2" customWidth="1"/>
    <col min="11" max="11" width="9.28515625" style="2" bestFit="1" customWidth="1"/>
    <col min="12" max="16384" width="8.85546875" style="2"/>
  </cols>
  <sheetData>
    <row r="1" spans="1:9" ht="15" x14ac:dyDescent="0.25">
      <c r="A1" s="69" t="s">
        <v>166</v>
      </c>
      <c r="B1" s="65"/>
      <c r="C1" s="65"/>
      <c r="D1" s="65"/>
      <c r="E1" s="65"/>
      <c r="F1" s="65"/>
      <c r="G1" s="65"/>
    </row>
    <row r="2" spans="1:9" ht="18" x14ac:dyDescent="0.25">
      <c r="A2" s="49"/>
      <c r="B2" s="45"/>
      <c r="C2" s="45"/>
      <c r="D2" s="45"/>
      <c r="E2" s="45"/>
      <c r="F2" s="45"/>
      <c r="G2" s="45"/>
    </row>
    <row r="3" spans="1:9" s="1" customFormat="1" ht="15.75" x14ac:dyDescent="0.25">
      <c r="A3" s="66" t="s">
        <v>21</v>
      </c>
      <c r="B3" s="67"/>
      <c r="C3" s="67"/>
      <c r="D3" s="67"/>
      <c r="E3" s="1" t="s">
        <v>13</v>
      </c>
      <c r="F3" s="1" t="s">
        <v>14</v>
      </c>
      <c r="G3" s="1" t="s">
        <v>2</v>
      </c>
      <c r="H3" s="1" t="s">
        <v>12</v>
      </c>
      <c r="I3" s="1" t="s">
        <v>86</v>
      </c>
    </row>
    <row r="4" spans="1:9" ht="15" x14ac:dyDescent="0.25">
      <c r="A4" s="8">
        <v>42098</v>
      </c>
      <c r="B4" s="9" t="s">
        <v>9</v>
      </c>
      <c r="C4" s="9" t="s">
        <v>13</v>
      </c>
      <c r="D4" s="2">
        <v>6823</v>
      </c>
      <c r="E4" s="2">
        <v>6823</v>
      </c>
    </row>
    <row r="5" spans="1:9" ht="15" x14ac:dyDescent="0.25">
      <c r="A5" s="8">
        <v>41733</v>
      </c>
      <c r="B5" s="9" t="s">
        <v>9</v>
      </c>
      <c r="C5" s="37" t="s">
        <v>82</v>
      </c>
      <c r="D5" s="2">
        <v>240</v>
      </c>
      <c r="F5" s="2">
        <v>240</v>
      </c>
    </row>
    <row r="6" spans="1:9" ht="15" x14ac:dyDescent="0.25">
      <c r="A6" s="8">
        <v>42135</v>
      </c>
      <c r="B6" s="9" t="s">
        <v>83</v>
      </c>
      <c r="C6" s="9" t="s">
        <v>2</v>
      </c>
      <c r="D6" s="2">
        <v>270.8</v>
      </c>
      <c r="G6" s="2">
        <v>270.8</v>
      </c>
    </row>
    <row r="7" spans="1:9" x14ac:dyDescent="0.25">
      <c r="A7" s="8">
        <v>42163</v>
      </c>
      <c r="B7" s="4" t="s">
        <v>102</v>
      </c>
      <c r="C7" s="2" t="s">
        <v>12</v>
      </c>
      <c r="D7" s="2">
        <v>1.78</v>
      </c>
      <c r="H7" s="2">
        <v>1.78</v>
      </c>
    </row>
    <row r="8" spans="1:9" x14ac:dyDescent="0.25">
      <c r="A8" s="8">
        <v>42254</v>
      </c>
      <c r="B8" s="4" t="s">
        <v>102</v>
      </c>
      <c r="C8" s="2" t="s">
        <v>12</v>
      </c>
      <c r="D8" s="2">
        <v>1.68</v>
      </c>
      <c r="H8" s="2">
        <v>1.68</v>
      </c>
    </row>
    <row r="9" spans="1:9" x14ac:dyDescent="0.25">
      <c r="A9" s="8">
        <v>42345</v>
      </c>
      <c r="B9" s="4" t="s">
        <v>128</v>
      </c>
      <c r="C9" s="2" t="s">
        <v>131</v>
      </c>
      <c r="D9" s="2">
        <v>150</v>
      </c>
      <c r="I9" s="2">
        <v>150</v>
      </c>
    </row>
    <row r="10" spans="1:9" x14ac:dyDescent="0.25">
      <c r="A10" s="8">
        <v>42346</v>
      </c>
      <c r="B10" s="4" t="s">
        <v>132</v>
      </c>
      <c r="C10" s="2" t="s">
        <v>8</v>
      </c>
      <c r="D10" s="2">
        <v>100</v>
      </c>
    </row>
    <row r="11" spans="1:9" x14ac:dyDescent="0.25">
      <c r="A11" s="8">
        <v>42711</v>
      </c>
      <c r="B11" s="4" t="s">
        <v>102</v>
      </c>
      <c r="C11" s="2" t="s">
        <v>12</v>
      </c>
      <c r="D11" s="2">
        <v>1.58</v>
      </c>
      <c r="H11" s="2">
        <v>1.58</v>
      </c>
    </row>
    <row r="12" spans="1:9" x14ac:dyDescent="0.25">
      <c r="A12" s="8">
        <v>42390</v>
      </c>
      <c r="B12" s="4" t="s">
        <v>76</v>
      </c>
      <c r="C12" s="2" t="s">
        <v>142</v>
      </c>
      <c r="D12" s="2">
        <v>748</v>
      </c>
      <c r="I12" s="2">
        <v>748</v>
      </c>
    </row>
    <row r="13" spans="1:9" x14ac:dyDescent="0.25">
      <c r="A13" s="46">
        <v>42436</v>
      </c>
      <c r="B13" s="4" t="s">
        <v>102</v>
      </c>
      <c r="C13" s="2" t="s">
        <v>12</v>
      </c>
      <c r="D13" s="2">
        <v>1.08</v>
      </c>
      <c r="H13" s="2">
        <v>1.08</v>
      </c>
    </row>
    <row r="14" spans="1:9" s="1" customFormat="1" x14ac:dyDescent="0.25">
      <c r="A14" s="7" t="s">
        <v>15</v>
      </c>
      <c r="B14" s="3"/>
      <c r="D14" s="1">
        <f>SUM(D4:D13)</f>
        <v>8337.92</v>
      </c>
      <c r="E14" s="1">
        <f t="shared" ref="E14:H14" si="0">SUM(E4:E11)</f>
        <v>6823</v>
      </c>
      <c r="F14" s="1">
        <f t="shared" si="0"/>
        <v>240</v>
      </c>
      <c r="G14" s="1">
        <f t="shared" si="0"/>
        <v>270.8</v>
      </c>
      <c r="H14" s="1">
        <f t="shared" si="0"/>
        <v>5.04</v>
      </c>
      <c r="I14" s="1">
        <f>SUM(I4:I13)</f>
        <v>898</v>
      </c>
    </row>
    <row r="15" spans="1:9" x14ac:dyDescent="0.25">
      <c r="D15" s="2"/>
    </row>
    <row r="16" spans="1:9" ht="15" x14ac:dyDescent="0.25">
      <c r="A16" s="68" t="s">
        <v>151</v>
      </c>
      <c r="B16" s="65"/>
      <c r="C16" s="65"/>
      <c r="D16" s="1">
        <f>D14-E14</f>
        <v>1514.92</v>
      </c>
    </row>
    <row r="55" spans="1:2" ht="15" x14ac:dyDescent="0.25">
      <c r="A55" s="64"/>
      <c r="B55" s="65"/>
    </row>
  </sheetData>
  <mergeCells count="4">
    <mergeCell ref="A55:B55"/>
    <mergeCell ref="A3:D3"/>
    <mergeCell ref="A16:C16"/>
    <mergeCell ref="A1:G1"/>
  </mergeCells>
  <printOptions gridLines="1"/>
  <pageMargins left="0" right="0" top="0" bottom="0" header="0" footer="0.11811023622047245"/>
  <pageSetup paperSize="9" orientation="portrait" horizontalDpi="4294967293" verticalDpi="4294967293" r:id="rId1"/>
  <rowBreaks count="1" manualBreakCount="1">
    <brk id="1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75" zoomScaleNormal="75" workbookViewId="0">
      <selection activeCell="F20" sqref="F20"/>
    </sheetView>
  </sheetViews>
  <sheetFormatPr defaultColWidth="8.85546875" defaultRowHeight="15.75" x14ac:dyDescent="0.25"/>
  <cols>
    <col min="1" max="1" width="33.85546875" style="38" bestFit="1" customWidth="1"/>
    <col min="2" max="2" width="15.42578125" style="39" customWidth="1"/>
    <col min="3" max="3" width="11.28515625" style="39" bestFit="1" customWidth="1"/>
    <col min="4" max="4" width="8.85546875" style="39"/>
    <col min="5" max="6" width="11" style="39" customWidth="1"/>
    <col min="7" max="16384" width="8.85546875" style="38"/>
  </cols>
  <sheetData>
    <row r="1" spans="1:6" s="29" customFormat="1" x14ac:dyDescent="0.25">
      <c r="A1" s="29" t="s">
        <v>48</v>
      </c>
      <c r="B1" s="30" t="s">
        <v>167</v>
      </c>
      <c r="C1" s="30"/>
      <c r="D1" s="30"/>
      <c r="E1" s="30"/>
      <c r="F1" s="30"/>
    </row>
    <row r="2" spans="1:6" s="29" customFormat="1" x14ac:dyDescent="0.25">
      <c r="A2" s="29" t="s">
        <v>178</v>
      </c>
      <c r="B2" s="30"/>
      <c r="C2" s="30"/>
      <c r="D2" s="30"/>
      <c r="E2" s="30"/>
      <c r="F2" s="30"/>
    </row>
    <row r="3" spans="1:6" s="29" customFormat="1" x14ac:dyDescent="0.25">
      <c r="B3" s="30"/>
      <c r="C3" s="30"/>
      <c r="D3" s="30"/>
      <c r="E3" s="30"/>
      <c r="F3" s="30"/>
    </row>
    <row r="4" spans="1:6" s="29" customFormat="1" x14ac:dyDescent="0.25">
      <c r="A4" s="29" t="s">
        <v>49</v>
      </c>
      <c r="B4" s="30"/>
      <c r="C4" s="30"/>
      <c r="D4" s="30"/>
      <c r="E4" s="30"/>
      <c r="F4" s="30"/>
    </row>
    <row r="5" spans="1:6" s="29" customFormat="1" x14ac:dyDescent="0.25">
      <c r="A5" s="29" t="s">
        <v>92</v>
      </c>
      <c r="B5" s="30"/>
      <c r="C5" s="30"/>
      <c r="D5" s="30"/>
      <c r="E5" s="30"/>
      <c r="F5" s="30"/>
    </row>
    <row r="6" spans="1:6" s="29" customFormat="1" x14ac:dyDescent="0.25">
      <c r="A6" s="38" t="s">
        <v>103</v>
      </c>
      <c r="B6" s="39">
        <v>939.19</v>
      </c>
      <c r="C6" s="30"/>
      <c r="D6" s="30"/>
      <c r="E6" s="30"/>
      <c r="F6" s="30"/>
    </row>
    <row r="7" spans="1:6" s="29" customFormat="1" x14ac:dyDescent="0.25">
      <c r="A7" s="38" t="s">
        <v>104</v>
      </c>
      <c r="B7" s="39">
        <v>9367.09</v>
      </c>
      <c r="D7" s="30"/>
      <c r="E7" s="30"/>
      <c r="F7" s="30"/>
    </row>
    <row r="8" spans="1:6" s="29" customFormat="1" x14ac:dyDescent="0.25">
      <c r="A8" s="29" t="s">
        <v>92</v>
      </c>
      <c r="B8" s="30"/>
      <c r="C8" s="30">
        <f>B6+B7</f>
        <v>10306.280000000001</v>
      </c>
      <c r="D8" s="30"/>
      <c r="E8" s="30"/>
      <c r="F8" s="30"/>
    </row>
    <row r="9" spans="1:6" s="29" customFormat="1" x14ac:dyDescent="0.25">
      <c r="A9" s="29" t="s">
        <v>93</v>
      </c>
      <c r="B9" s="30"/>
      <c r="C9" s="30">
        <f>Income!$D$14</f>
        <v>8337.92</v>
      </c>
      <c r="D9" s="30"/>
      <c r="E9" s="30"/>
      <c r="F9" s="30"/>
    </row>
    <row r="10" spans="1:6" s="29" customFormat="1" x14ac:dyDescent="0.25">
      <c r="A10" s="29" t="s">
        <v>94</v>
      </c>
      <c r="C10" s="39">
        <f>Expenditure!$E$49</f>
        <v>7669.05</v>
      </c>
      <c r="D10" s="39"/>
      <c r="E10" s="30"/>
      <c r="F10" s="30"/>
    </row>
    <row r="11" spans="1:6" s="29" customFormat="1" x14ac:dyDescent="0.25">
      <c r="A11" s="29" t="s">
        <v>15</v>
      </c>
      <c r="B11" s="39"/>
      <c r="C11" s="30">
        <f>C8+C9-C10</f>
        <v>10975.150000000001</v>
      </c>
      <c r="D11" s="30"/>
      <c r="E11" s="30"/>
      <c r="F11" s="30"/>
    </row>
    <row r="12" spans="1:6" s="29" customFormat="1" x14ac:dyDescent="0.25">
      <c r="B12" s="39"/>
      <c r="C12" s="30"/>
      <c r="D12" s="30"/>
      <c r="E12" s="30"/>
      <c r="F12" s="30"/>
    </row>
    <row r="13" spans="1:6" x14ac:dyDescent="0.25">
      <c r="A13" s="29" t="s">
        <v>50</v>
      </c>
      <c r="C13" s="30">
        <f>C8+C9-C10</f>
        <v>10975.150000000001</v>
      </c>
    </row>
    <row r="14" spans="1:6" x14ac:dyDescent="0.25">
      <c r="A14" s="29"/>
      <c r="C14" s="30"/>
    </row>
    <row r="15" spans="1:6" x14ac:dyDescent="0.25">
      <c r="A15" s="29" t="s">
        <v>176</v>
      </c>
      <c r="B15" s="39">
        <v>11887.07</v>
      </c>
      <c r="C15" s="30"/>
    </row>
    <row r="16" spans="1:6" x14ac:dyDescent="0.25">
      <c r="A16" s="29" t="s">
        <v>177</v>
      </c>
      <c r="B16" s="39">
        <f>Expenditure!$F$49</f>
        <v>1677.6999999999998</v>
      </c>
      <c r="C16" s="30"/>
    </row>
    <row r="17" spans="1:8" x14ac:dyDescent="0.25">
      <c r="A17" s="29" t="s">
        <v>172</v>
      </c>
      <c r="B17" s="39">
        <v>765.78</v>
      </c>
      <c r="C17" s="30"/>
    </row>
    <row r="18" spans="1:8" x14ac:dyDescent="0.25">
      <c r="A18" s="29"/>
      <c r="C18" s="30">
        <f>B15-B16+B17</f>
        <v>10975.15</v>
      </c>
    </row>
    <row r="19" spans="1:8" x14ac:dyDescent="0.25">
      <c r="A19" s="29"/>
      <c r="C19" s="30"/>
    </row>
    <row r="20" spans="1:8" x14ac:dyDescent="0.25">
      <c r="A20" s="29"/>
      <c r="C20" s="30"/>
    </row>
    <row r="21" spans="1:8" x14ac:dyDescent="0.25">
      <c r="A21" s="29" t="s">
        <v>172</v>
      </c>
      <c r="B21" s="39">
        <v>765.78</v>
      </c>
      <c r="C21" s="30"/>
    </row>
    <row r="22" spans="1:8" x14ac:dyDescent="0.25">
      <c r="A22" s="29" t="s">
        <v>173</v>
      </c>
      <c r="B22" s="39">
        <f>Expenditure!$F$49</f>
        <v>1677.6999999999998</v>
      </c>
      <c r="C22" s="30"/>
    </row>
    <row r="23" spans="1:8" x14ac:dyDescent="0.25">
      <c r="A23" s="29"/>
      <c r="C23" s="30"/>
    </row>
    <row r="24" spans="1:8" x14ac:dyDescent="0.25">
      <c r="A24" s="38" t="s">
        <v>116</v>
      </c>
      <c r="B24" s="39">
        <v>3680.06</v>
      </c>
      <c r="C24" s="38"/>
    </row>
    <row r="25" spans="1:8" x14ac:dyDescent="0.25">
      <c r="A25" s="38" t="s">
        <v>117</v>
      </c>
      <c r="B25" s="39">
        <v>8207.01</v>
      </c>
      <c r="C25" s="38"/>
    </row>
    <row r="26" spans="1:8" x14ac:dyDescent="0.25">
      <c r="B26" s="38"/>
      <c r="C26" s="30">
        <f>SUM(B24:B25)</f>
        <v>11887.07</v>
      </c>
      <c r="H26" s="39"/>
    </row>
    <row r="31" spans="1:8" x14ac:dyDescent="0.25">
      <c r="B31" s="39" t="s">
        <v>175</v>
      </c>
    </row>
  </sheetData>
  <pageMargins left="0.7" right="0.7" top="0.75" bottom="0.75" header="0.3" footer="0.3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5" workbookViewId="0">
      <selection activeCell="A24" sqref="A24"/>
    </sheetView>
  </sheetViews>
  <sheetFormatPr defaultRowHeight="15" x14ac:dyDescent="0.25"/>
  <cols>
    <col min="1" max="1" width="33.85546875" bestFit="1" customWidth="1"/>
    <col min="2" max="2" width="12.28515625" bestFit="1" customWidth="1"/>
    <col min="3" max="3" width="11.28515625" bestFit="1" customWidth="1"/>
  </cols>
  <sheetData>
    <row r="1" spans="1:3" ht="15.75" x14ac:dyDescent="0.25">
      <c r="A1" s="29" t="s">
        <v>48</v>
      </c>
      <c r="B1" s="30" t="s">
        <v>167</v>
      </c>
      <c r="C1" s="30"/>
    </row>
    <row r="2" spans="1:3" ht="15.75" x14ac:dyDescent="0.25">
      <c r="A2" s="29" t="s">
        <v>178</v>
      </c>
      <c r="B2" s="30"/>
      <c r="C2" s="30"/>
    </row>
    <row r="3" spans="1:3" ht="15.75" x14ac:dyDescent="0.25">
      <c r="A3" s="29"/>
      <c r="B3" s="30"/>
      <c r="C3" s="30"/>
    </row>
    <row r="4" spans="1:3" ht="15.75" x14ac:dyDescent="0.25">
      <c r="A4" s="29" t="s">
        <v>49</v>
      </c>
      <c r="B4" s="30"/>
      <c r="C4" s="30"/>
    </row>
    <row r="5" spans="1:3" ht="15.75" x14ac:dyDescent="0.25">
      <c r="A5" s="29" t="s">
        <v>92</v>
      </c>
      <c r="B5" s="30"/>
      <c r="C5" s="30"/>
    </row>
    <row r="6" spans="1:3" ht="15.75" x14ac:dyDescent="0.25">
      <c r="A6" s="38" t="s">
        <v>103</v>
      </c>
      <c r="B6" s="39">
        <v>939.19</v>
      </c>
      <c r="C6" s="30"/>
    </row>
    <row r="7" spans="1:3" ht="15.75" x14ac:dyDescent="0.25">
      <c r="A7" s="38" t="s">
        <v>104</v>
      </c>
      <c r="B7" s="39">
        <v>9367.09</v>
      </c>
      <c r="C7" s="29"/>
    </row>
    <row r="8" spans="1:3" ht="15.75" x14ac:dyDescent="0.25">
      <c r="A8" s="29" t="s">
        <v>92</v>
      </c>
      <c r="B8" s="30"/>
      <c r="C8" s="30">
        <f>B6+B7</f>
        <v>10306.280000000001</v>
      </c>
    </row>
    <row r="9" spans="1:3" ht="15.75" x14ac:dyDescent="0.25">
      <c r="A9" s="29" t="s">
        <v>93</v>
      </c>
      <c r="B9" s="30"/>
      <c r="C9" s="30">
        <f>Income!$D$14</f>
        <v>8337.92</v>
      </c>
    </row>
    <row r="10" spans="1:3" ht="15.75" x14ac:dyDescent="0.25">
      <c r="A10" s="29" t="s">
        <v>179</v>
      </c>
      <c r="B10" s="29"/>
      <c r="C10" s="30">
        <f>Expenditure!$E$52</f>
        <v>6757.13</v>
      </c>
    </row>
    <row r="11" spans="1:3" ht="15.75" x14ac:dyDescent="0.25">
      <c r="A11" s="29" t="s">
        <v>15</v>
      </c>
      <c r="B11" s="39"/>
      <c r="C11" s="30">
        <f>C8+C9-C10</f>
        <v>11887.07</v>
      </c>
    </row>
    <row r="12" spans="1:3" ht="15.75" x14ac:dyDescent="0.25">
      <c r="A12" s="29"/>
      <c r="B12" s="39"/>
      <c r="C12" s="30"/>
    </row>
    <row r="13" spans="1:3" ht="15.75" x14ac:dyDescent="0.25">
      <c r="A13" s="29" t="s">
        <v>50</v>
      </c>
      <c r="B13" s="39"/>
      <c r="C13" s="30">
        <f>C8+C9-C10</f>
        <v>11887.07</v>
      </c>
    </row>
    <row r="14" spans="1:3" ht="15.75" x14ac:dyDescent="0.25">
      <c r="A14" s="29"/>
      <c r="B14" s="39"/>
      <c r="C14" s="30"/>
    </row>
    <row r="15" spans="1:3" ht="15.75" x14ac:dyDescent="0.25">
      <c r="A15" s="29" t="s">
        <v>176</v>
      </c>
      <c r="C15" s="30">
        <v>11887.07</v>
      </c>
    </row>
    <row r="16" spans="1:3" ht="15.75" x14ac:dyDescent="0.25">
      <c r="A16" s="29"/>
      <c r="B16" s="39"/>
      <c r="C16" s="30"/>
    </row>
    <row r="17" spans="1:3" ht="15.75" x14ac:dyDescent="0.25">
      <c r="A17" s="29"/>
      <c r="B17" s="39"/>
      <c r="C17" s="30"/>
    </row>
    <row r="18" spans="1:3" ht="15.75" x14ac:dyDescent="0.25">
      <c r="A18" s="29"/>
      <c r="B18" s="39"/>
      <c r="C18" s="30"/>
    </row>
    <row r="19" spans="1:3" x14ac:dyDescent="0.25">
      <c r="A19" t="s">
        <v>184</v>
      </c>
    </row>
    <row r="20" spans="1:3" x14ac:dyDescent="0.25">
      <c r="A20" t="s">
        <v>180</v>
      </c>
      <c r="B20" s="61">
        <f>Expenditure!$E$49</f>
        <v>7669.05</v>
      </c>
    </row>
    <row r="21" spans="1:3" x14ac:dyDescent="0.25">
      <c r="A21" t="s">
        <v>181</v>
      </c>
      <c r="B21" s="61">
        <f>Expenditure!$F$49</f>
        <v>1677.6999999999998</v>
      </c>
    </row>
    <row r="22" spans="1:3" x14ac:dyDescent="0.25">
      <c r="A22" t="s">
        <v>182</v>
      </c>
      <c r="B22">
        <v>765.78</v>
      </c>
    </row>
    <row r="23" spans="1:3" x14ac:dyDescent="0.25">
      <c r="A23" t="s">
        <v>183</v>
      </c>
      <c r="B23" s="61">
        <f>B20-B21+B22</f>
        <v>6757.13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A14" sqref="A14:XFD27"/>
    </sheetView>
  </sheetViews>
  <sheetFormatPr defaultColWidth="8.85546875" defaultRowHeight="15" x14ac:dyDescent="0.25"/>
  <cols>
    <col min="2" max="2" width="27" bestFit="1" customWidth="1"/>
    <col min="3" max="3" width="15.85546875" style="28" customWidth="1"/>
    <col min="4" max="4" width="27.140625" style="28" bestFit="1" customWidth="1"/>
    <col min="5" max="5" width="9.42578125" customWidth="1"/>
    <col min="6" max="6" width="60.85546875" customWidth="1"/>
  </cols>
  <sheetData>
    <row r="1" spans="1:6" ht="18.75" x14ac:dyDescent="0.25">
      <c r="A1" t="s">
        <v>188</v>
      </c>
      <c r="B1" s="71" t="s">
        <v>36</v>
      </c>
      <c r="C1" s="72"/>
      <c r="D1" s="63"/>
      <c r="E1" s="62"/>
    </row>
    <row r="2" spans="1:6" ht="30" x14ac:dyDescent="0.25">
      <c r="B2" s="23"/>
      <c r="C2" s="32" t="s">
        <v>51</v>
      </c>
      <c r="D2" s="32" t="s">
        <v>150</v>
      </c>
      <c r="E2" s="24" t="s">
        <v>36</v>
      </c>
    </row>
    <row r="3" spans="1:6" s="6" customFormat="1" ht="15.75" x14ac:dyDescent="0.25">
      <c r="A3" s="6">
        <v>1</v>
      </c>
      <c r="B3" s="25" t="s">
        <v>37</v>
      </c>
      <c r="C3" s="50">
        <v>8813</v>
      </c>
      <c r="D3" s="50">
        <v>9348</v>
      </c>
      <c r="E3" s="51">
        <f>(D3-C3)/C3</f>
        <v>6.0705775558833538E-2</v>
      </c>
      <c r="F3" s="53"/>
    </row>
    <row r="4" spans="1:6" ht="15.75" x14ac:dyDescent="0.25">
      <c r="A4">
        <v>2</v>
      </c>
      <c r="B4" s="25" t="s">
        <v>38</v>
      </c>
      <c r="C4" s="26">
        <v>6824</v>
      </c>
      <c r="D4" s="26">
        <f>Income!$E$14</f>
        <v>6823</v>
      </c>
      <c r="E4" s="34">
        <f t="shared" ref="E4:E11" si="0">(D4-C4)/C4</f>
        <v>-1.4654161781946072E-4</v>
      </c>
      <c r="F4" s="62"/>
    </row>
    <row r="5" spans="1:6" ht="15.75" x14ac:dyDescent="0.25">
      <c r="A5">
        <v>3</v>
      </c>
      <c r="B5" s="25" t="s">
        <v>39</v>
      </c>
      <c r="C5" s="26">
        <v>355.18</v>
      </c>
      <c r="D5" s="26">
        <f>Income!$D$16</f>
        <v>1514.92</v>
      </c>
      <c r="E5" s="34">
        <f t="shared" si="0"/>
        <v>3.2652176361281602</v>
      </c>
      <c r="F5" s="62"/>
    </row>
    <row r="6" spans="1:6" ht="15.75" x14ac:dyDescent="0.25">
      <c r="A6">
        <v>4</v>
      </c>
      <c r="B6" s="25" t="s">
        <v>40</v>
      </c>
      <c r="C6" s="26">
        <v>1416</v>
      </c>
      <c r="D6" s="26">
        <v>1617</v>
      </c>
      <c r="E6" s="34">
        <f t="shared" si="0"/>
        <v>0.14194915254237289</v>
      </c>
      <c r="F6" s="62"/>
    </row>
    <row r="7" spans="1:6" ht="15.75" x14ac:dyDescent="0.25">
      <c r="A7">
        <v>5</v>
      </c>
      <c r="B7" s="25" t="s">
        <v>41</v>
      </c>
      <c r="C7" s="26">
        <v>0</v>
      </c>
      <c r="D7" s="26">
        <v>0</v>
      </c>
      <c r="E7" s="34">
        <v>0</v>
      </c>
      <c r="F7" s="62"/>
    </row>
    <row r="8" spans="1:6" ht="15.75" x14ac:dyDescent="0.25">
      <c r="A8">
        <v>6</v>
      </c>
      <c r="B8" s="25" t="s">
        <v>42</v>
      </c>
      <c r="C8" s="26">
        <v>5228</v>
      </c>
      <c r="D8" s="26">
        <v>5860</v>
      </c>
      <c r="E8" s="34">
        <f t="shared" si="0"/>
        <v>0.12088752869166029</v>
      </c>
      <c r="F8" s="62"/>
    </row>
    <row r="9" spans="1:6" s="6" customFormat="1" ht="15.75" x14ac:dyDescent="0.25">
      <c r="A9" s="6">
        <v>7</v>
      </c>
      <c r="B9" s="25" t="s">
        <v>43</v>
      </c>
      <c r="C9" s="50">
        <f>(C3+C4+C5)-(C6+C7+C8)</f>
        <v>9348.18</v>
      </c>
      <c r="D9" s="50">
        <f>(D3+D4+D5)-(D6+D7+D8)</f>
        <v>10208.919999999998</v>
      </c>
      <c r="E9" s="51">
        <f t="shared" si="0"/>
        <v>9.2075676762749317E-2</v>
      </c>
      <c r="F9" s="52"/>
    </row>
    <row r="10" spans="1:6" s="6" customFormat="1" ht="15.75" x14ac:dyDescent="0.25">
      <c r="A10" s="6">
        <v>8</v>
      </c>
      <c r="B10" s="25" t="s">
        <v>187</v>
      </c>
      <c r="C10" s="50">
        <v>9348</v>
      </c>
      <c r="D10" s="50">
        <v>10209</v>
      </c>
      <c r="E10" s="51"/>
      <c r="F10" s="52"/>
    </row>
    <row r="11" spans="1:6" ht="15.75" x14ac:dyDescent="0.25">
      <c r="A11">
        <v>9</v>
      </c>
      <c r="B11" s="25" t="s">
        <v>44</v>
      </c>
      <c r="C11" s="26">
        <v>72415</v>
      </c>
      <c r="D11" s="26">
        <f>'Insurance schedule'!$E$16</f>
        <v>72415</v>
      </c>
      <c r="E11" s="34">
        <f t="shared" si="0"/>
        <v>0</v>
      </c>
      <c r="F11" s="62"/>
    </row>
    <row r="12" spans="1:6" ht="15.75" x14ac:dyDescent="0.25">
      <c r="A12">
        <v>10</v>
      </c>
      <c r="B12" s="25" t="s">
        <v>45</v>
      </c>
      <c r="C12" s="26">
        <v>0</v>
      </c>
      <c r="D12" s="26">
        <v>0</v>
      </c>
      <c r="E12" s="34">
        <v>0</v>
      </c>
      <c r="F12" s="62"/>
    </row>
    <row r="14" spans="1:6" s="6" customFormat="1" x14ac:dyDescent="0.25">
      <c r="D14" s="21"/>
    </row>
    <row r="15" spans="1:6" x14ac:dyDescent="0.25">
      <c r="B15" s="57"/>
      <c r="C15" s="58"/>
      <c r="D15" s="59"/>
      <c r="E15" s="59"/>
    </row>
    <row r="16" spans="1:6" x14ac:dyDescent="0.25">
      <c r="B16" s="57"/>
      <c r="C16" s="59"/>
      <c r="D16" s="59"/>
      <c r="E16" s="59"/>
    </row>
    <row r="17" spans="2:6" x14ac:dyDescent="0.25">
      <c r="B17" s="57"/>
      <c r="C17" s="59"/>
      <c r="D17" s="59"/>
      <c r="E17" s="59"/>
    </row>
    <row r="18" spans="2:6" x14ac:dyDescent="0.25">
      <c r="B18" s="57"/>
      <c r="C18" s="59"/>
      <c r="D18" s="59"/>
      <c r="E18" s="59"/>
    </row>
    <row r="19" spans="2:6" x14ac:dyDescent="0.25">
      <c r="B19" s="57"/>
      <c r="C19" s="59"/>
      <c r="D19" s="59"/>
      <c r="E19" s="58"/>
    </row>
    <row r="20" spans="2:6" x14ac:dyDescent="0.25">
      <c r="B20" s="57"/>
      <c r="C20" s="59"/>
      <c r="D20" s="59"/>
      <c r="E20" s="57"/>
    </row>
    <row r="21" spans="2:6" x14ac:dyDescent="0.25">
      <c r="B21" s="57"/>
      <c r="C21" s="59"/>
      <c r="D21" s="60"/>
      <c r="E21" s="62"/>
      <c r="F21" s="56"/>
    </row>
    <row r="22" spans="2:6" x14ac:dyDescent="0.25">
      <c r="B22" s="57"/>
      <c r="C22" s="59"/>
      <c r="D22" s="59"/>
      <c r="E22" s="57"/>
    </row>
    <row r="23" spans="2:6" x14ac:dyDescent="0.25">
      <c r="B23" s="57"/>
      <c r="C23" s="59"/>
      <c r="D23" s="59"/>
      <c r="E23" s="26"/>
    </row>
    <row r="24" spans="2:6" x14ac:dyDescent="0.25">
      <c r="B24" s="57"/>
      <c r="C24" s="59"/>
      <c r="D24" s="59"/>
      <c r="E24" s="26"/>
    </row>
    <row r="25" spans="2:6" x14ac:dyDescent="0.25">
      <c r="B25" s="57"/>
      <c r="C25" s="59"/>
      <c r="D25" s="59"/>
      <c r="E25" s="26"/>
    </row>
    <row r="26" spans="2:6" x14ac:dyDescent="0.25">
      <c r="B26" s="57"/>
      <c r="C26" s="59"/>
      <c r="D26" s="59"/>
      <c r="E26" s="26"/>
      <c r="F26" s="48"/>
    </row>
    <row r="27" spans="2:6" x14ac:dyDescent="0.25">
      <c r="B27" s="57"/>
      <c r="C27" s="59"/>
      <c r="D27" s="59"/>
      <c r="E27" s="50"/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B1" workbookViewId="0">
      <selection activeCell="F13" sqref="F13"/>
    </sheetView>
  </sheetViews>
  <sheetFormatPr defaultColWidth="8.85546875" defaultRowHeight="15" x14ac:dyDescent="0.25"/>
  <cols>
    <col min="1" max="1" width="22.42578125" customWidth="1"/>
    <col min="2" max="2" width="23.28515625" customWidth="1"/>
    <col min="3" max="3" width="9.140625" customWidth="1"/>
    <col min="4" max="4" width="14.85546875" customWidth="1"/>
    <col min="5" max="5" width="16.42578125" bestFit="1" customWidth="1"/>
    <col min="6" max="6" width="17.42578125" customWidth="1"/>
    <col min="7" max="7" width="16.7109375" customWidth="1"/>
    <col min="8" max="8" width="16.140625" customWidth="1"/>
  </cols>
  <sheetData>
    <row r="1" spans="1:8" x14ac:dyDescent="0.25">
      <c r="A1" s="15" t="s">
        <v>22</v>
      </c>
      <c r="B1" s="15"/>
      <c r="C1" s="15"/>
      <c r="D1" s="15" t="s">
        <v>33</v>
      </c>
      <c r="E1" s="44" t="s">
        <v>153</v>
      </c>
      <c r="F1" s="15" t="s">
        <v>34</v>
      </c>
      <c r="G1" s="16" t="s">
        <v>23</v>
      </c>
      <c r="H1" s="15" t="s">
        <v>24</v>
      </c>
    </row>
    <row r="2" spans="1:8" x14ac:dyDescent="0.25">
      <c r="A2" s="17" t="s">
        <v>25</v>
      </c>
      <c r="B2" s="17" t="s">
        <v>26</v>
      </c>
      <c r="C2" s="18">
        <v>40238</v>
      </c>
      <c r="D2" s="17" t="s">
        <v>27</v>
      </c>
      <c r="E2" s="19">
        <v>557.5</v>
      </c>
      <c r="F2" s="19">
        <v>557.5</v>
      </c>
      <c r="G2" s="19">
        <v>557.5</v>
      </c>
      <c r="H2" s="20">
        <v>557.5</v>
      </c>
    </row>
    <row r="3" spans="1:8" ht="15" customHeight="1" x14ac:dyDescent="0.25">
      <c r="A3" s="17" t="s">
        <v>28</v>
      </c>
      <c r="B3" s="17" t="s">
        <v>29</v>
      </c>
      <c r="C3" s="18">
        <v>40238</v>
      </c>
      <c r="D3" s="17" t="s">
        <v>27</v>
      </c>
      <c r="E3" s="19">
        <v>557.5</v>
      </c>
      <c r="F3" s="19">
        <v>557.5</v>
      </c>
      <c r="G3" s="19">
        <v>557.5</v>
      </c>
      <c r="H3" s="20">
        <v>557.5</v>
      </c>
    </row>
    <row r="4" spans="1:8" ht="14.25" customHeight="1" x14ac:dyDescent="0.25">
      <c r="A4" s="17" t="s">
        <v>30</v>
      </c>
      <c r="B4" s="17" t="s">
        <v>31</v>
      </c>
      <c r="C4" s="18">
        <v>40848</v>
      </c>
      <c r="D4" s="17" t="s">
        <v>32</v>
      </c>
      <c r="E4" s="19">
        <v>70721</v>
      </c>
      <c r="F4" s="19">
        <v>70721</v>
      </c>
      <c r="G4" s="19">
        <v>70721</v>
      </c>
      <c r="H4" s="20">
        <v>70721</v>
      </c>
    </row>
    <row r="5" spans="1:8" ht="30" x14ac:dyDescent="0.25">
      <c r="A5" s="17" t="s">
        <v>35</v>
      </c>
      <c r="B5" s="17" t="s">
        <v>46</v>
      </c>
      <c r="C5" s="18">
        <v>41944</v>
      </c>
      <c r="D5" s="17" t="s">
        <v>47</v>
      </c>
      <c r="E5" s="27">
        <v>579</v>
      </c>
      <c r="F5" s="27">
        <v>579</v>
      </c>
      <c r="G5" s="19"/>
      <c r="H5" s="20"/>
    </row>
    <row r="6" spans="1:8" x14ac:dyDescent="0.25">
      <c r="A6" s="15" t="s">
        <v>15</v>
      </c>
      <c r="B6" s="6"/>
      <c r="C6" s="6"/>
      <c r="D6" s="6"/>
      <c r="E6" s="21">
        <f>SUM(E2:E5)</f>
        <v>72415</v>
      </c>
      <c r="F6" s="21">
        <f>SUM(F2:F5)</f>
        <v>72415</v>
      </c>
      <c r="G6" s="21">
        <f>SUM(G2:G4)</f>
        <v>71836</v>
      </c>
      <c r="H6" s="22">
        <f>SUM(H2:H4)</f>
        <v>71836</v>
      </c>
    </row>
  </sheetData>
  <pageMargins left="0.25" right="0.25" top="0.75" bottom="0.75" header="0.3" footer="0.3"/>
  <pageSetup paperSize="9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Normal="100" workbookViewId="0">
      <pane ySplit="1" topLeftCell="A36" activePane="bottomLeft" state="frozen"/>
      <selection pane="bottomLeft" activeCell="D56" sqref="D56"/>
    </sheetView>
  </sheetViews>
  <sheetFormatPr defaultColWidth="8.85546875" defaultRowHeight="15" x14ac:dyDescent="0.25"/>
  <cols>
    <col min="1" max="1" width="8.42578125" style="14" customWidth="1"/>
    <col min="2" max="2" width="10.7109375" style="14" bestFit="1" customWidth="1"/>
    <col min="3" max="3" width="13.7109375" style="14" customWidth="1"/>
    <col min="4" max="4" width="16.5703125" style="14" customWidth="1"/>
    <col min="5" max="5" width="8.7109375" style="14" customWidth="1"/>
    <col min="6" max="6" width="8.140625" style="31" bestFit="1" customWidth="1"/>
    <col min="7" max="7" width="6.5703125" style="14" customWidth="1"/>
    <col min="8" max="8" width="9.140625" style="14" bestFit="1" customWidth="1"/>
    <col min="9" max="9" width="8.7109375" style="14" customWidth="1"/>
    <col min="10" max="10" width="6.42578125" style="14" customWidth="1"/>
    <col min="11" max="11" width="8.85546875" style="14"/>
    <col min="12" max="12" width="8.42578125" style="14" customWidth="1"/>
    <col min="13" max="13" width="10" style="31" bestFit="1" customWidth="1"/>
    <col min="14" max="14" width="6.28515625" style="14" customWidth="1"/>
    <col min="15" max="15" width="8.85546875" bestFit="1" customWidth="1"/>
    <col min="16" max="16384" width="8.85546875" style="14"/>
  </cols>
  <sheetData>
    <row r="1" spans="1:15" s="12" customFormat="1" ht="15.75" customHeight="1" x14ac:dyDescent="0.25">
      <c r="A1" s="10" t="s">
        <v>11</v>
      </c>
      <c r="B1" s="11" t="s">
        <v>3</v>
      </c>
      <c r="C1" s="12" t="s">
        <v>0</v>
      </c>
      <c r="D1" s="12" t="s">
        <v>4</v>
      </c>
      <c r="E1" s="12" t="s">
        <v>1</v>
      </c>
      <c r="F1" s="12" t="s">
        <v>20</v>
      </c>
      <c r="G1" s="12" t="s">
        <v>2</v>
      </c>
      <c r="H1" s="12" t="s">
        <v>6</v>
      </c>
      <c r="I1" s="12" t="s">
        <v>16</v>
      </c>
      <c r="J1" s="12" t="s">
        <v>10</v>
      </c>
      <c r="K1" s="12" t="s">
        <v>17</v>
      </c>
      <c r="L1" s="12" t="s">
        <v>18</v>
      </c>
      <c r="M1" s="12" t="s">
        <v>19</v>
      </c>
      <c r="N1" s="12" t="s">
        <v>86</v>
      </c>
    </row>
    <row r="2" spans="1:15" s="12" customFormat="1" ht="14.25" customHeight="1" x14ac:dyDescent="0.25">
      <c r="A2" s="10">
        <v>100770</v>
      </c>
      <c r="B2" s="11">
        <v>42115</v>
      </c>
      <c r="C2" s="12" t="s">
        <v>5</v>
      </c>
      <c r="D2" s="12" t="s">
        <v>73</v>
      </c>
      <c r="E2" s="41">
        <v>100</v>
      </c>
      <c r="F2" s="41"/>
      <c r="G2" s="41"/>
      <c r="H2" s="41"/>
      <c r="I2" s="41">
        <v>100</v>
      </c>
      <c r="J2" s="41"/>
      <c r="K2" s="41"/>
      <c r="L2" s="41"/>
      <c r="N2" s="41"/>
      <c r="O2" s="12">
        <f>SUM(G2:N2)</f>
        <v>100</v>
      </c>
    </row>
    <row r="3" spans="1:15" s="12" customFormat="1" ht="12" x14ac:dyDescent="0.25">
      <c r="A3" s="10">
        <v>100771</v>
      </c>
      <c r="B3" s="11">
        <v>42115</v>
      </c>
      <c r="C3" s="12" t="s">
        <v>74</v>
      </c>
      <c r="D3" s="12" t="s">
        <v>75</v>
      </c>
      <c r="E3" s="41">
        <v>59.99</v>
      </c>
      <c r="F3" s="41"/>
      <c r="G3" s="41"/>
      <c r="H3" s="41"/>
      <c r="I3" s="41">
        <v>59.99</v>
      </c>
      <c r="J3" s="41"/>
      <c r="K3" s="41"/>
      <c r="L3" s="41"/>
      <c r="N3" s="41"/>
      <c r="O3" s="12">
        <f t="shared" ref="O3:O48" si="0">SUM(G3:N3)</f>
        <v>59.99</v>
      </c>
    </row>
    <row r="4" spans="1:15" s="12" customFormat="1" ht="14.25" customHeight="1" x14ac:dyDescent="0.25">
      <c r="A4" s="10">
        <v>100772</v>
      </c>
      <c r="B4" s="11">
        <v>42115</v>
      </c>
      <c r="C4" s="12" t="s">
        <v>76</v>
      </c>
      <c r="D4" s="12" t="s">
        <v>77</v>
      </c>
      <c r="E4" s="41">
        <v>60</v>
      </c>
      <c r="F4" s="41"/>
      <c r="G4" s="41">
        <v>10</v>
      </c>
      <c r="H4" s="41"/>
      <c r="I4" s="41">
        <v>50</v>
      </c>
      <c r="J4" s="41"/>
      <c r="K4" s="41"/>
      <c r="L4" s="41"/>
      <c r="N4" s="41"/>
      <c r="O4" s="12">
        <f t="shared" si="0"/>
        <v>60</v>
      </c>
    </row>
    <row r="5" spans="1:15" s="12" customFormat="1" ht="12.75" customHeight="1" x14ac:dyDescent="0.25">
      <c r="A5" s="10">
        <v>100773</v>
      </c>
      <c r="B5" s="11">
        <v>42115</v>
      </c>
      <c r="C5" s="12" t="s">
        <v>7</v>
      </c>
      <c r="D5" s="12" t="s">
        <v>78</v>
      </c>
      <c r="E5" s="41">
        <v>4.5</v>
      </c>
      <c r="F5" s="41"/>
      <c r="G5" s="41"/>
      <c r="H5" s="41"/>
      <c r="I5" s="41">
        <v>4.5</v>
      </c>
      <c r="J5" s="41"/>
      <c r="K5" s="41"/>
      <c r="L5" s="41"/>
      <c r="N5" s="41"/>
      <c r="O5" s="12">
        <f t="shared" si="0"/>
        <v>4.5</v>
      </c>
    </row>
    <row r="6" spans="1:15" s="12" customFormat="1" ht="24" x14ac:dyDescent="0.25">
      <c r="A6" s="10">
        <v>100774</v>
      </c>
      <c r="B6" s="11">
        <v>42115</v>
      </c>
      <c r="C6" s="12" t="s">
        <v>79</v>
      </c>
      <c r="D6" s="12" t="s">
        <v>8</v>
      </c>
      <c r="E6" s="41">
        <v>500</v>
      </c>
      <c r="F6" s="41"/>
      <c r="G6" s="41"/>
      <c r="H6" s="41">
        <v>500</v>
      </c>
      <c r="I6" s="41"/>
      <c r="J6" s="41"/>
      <c r="K6" s="41"/>
      <c r="L6" s="41"/>
      <c r="N6" s="41"/>
      <c r="O6" s="12">
        <f t="shared" si="0"/>
        <v>500</v>
      </c>
    </row>
    <row r="7" spans="1:15" s="12" customFormat="1" ht="14.25" customHeight="1" x14ac:dyDescent="0.25">
      <c r="A7" s="10">
        <v>100775</v>
      </c>
      <c r="B7" s="11">
        <v>42134</v>
      </c>
      <c r="C7" s="12" t="s">
        <v>7</v>
      </c>
      <c r="D7" s="12" t="s">
        <v>81</v>
      </c>
      <c r="E7" s="41">
        <v>83.6</v>
      </c>
      <c r="F7" s="41"/>
      <c r="G7" s="41"/>
      <c r="H7" s="41"/>
      <c r="I7" s="41"/>
      <c r="J7" s="41"/>
      <c r="K7" s="41"/>
      <c r="L7" s="41"/>
      <c r="M7" s="12">
        <v>83.6</v>
      </c>
      <c r="N7" s="41"/>
      <c r="O7" s="12">
        <f t="shared" si="0"/>
        <v>83.6</v>
      </c>
    </row>
    <row r="8" spans="1:15" s="12" customFormat="1" ht="13.5" customHeight="1" x14ac:dyDescent="0.25">
      <c r="A8" s="10">
        <v>100776</v>
      </c>
      <c r="B8" s="11">
        <v>42136</v>
      </c>
      <c r="C8" s="12" t="s">
        <v>84</v>
      </c>
      <c r="D8" s="12" t="s">
        <v>85</v>
      </c>
      <c r="E8" s="41">
        <v>57.85</v>
      </c>
      <c r="F8" s="41"/>
      <c r="G8" s="41">
        <v>9.64</v>
      </c>
      <c r="H8" s="41"/>
      <c r="I8" s="41"/>
      <c r="J8" s="41"/>
      <c r="K8" s="41"/>
      <c r="L8" s="41"/>
      <c r="N8" s="41">
        <v>48.21</v>
      </c>
      <c r="O8" s="12">
        <f t="shared" si="0"/>
        <v>57.85</v>
      </c>
    </row>
    <row r="9" spans="1:15" s="12" customFormat="1" ht="14.25" customHeight="1" x14ac:dyDescent="0.25">
      <c r="A9" s="10">
        <v>100777</v>
      </c>
      <c r="B9" s="11">
        <v>42137</v>
      </c>
      <c r="C9" s="12" t="s">
        <v>87</v>
      </c>
      <c r="D9" s="12" t="s">
        <v>88</v>
      </c>
      <c r="E9" s="41">
        <v>250</v>
      </c>
      <c r="F9" s="41"/>
      <c r="G9" s="41"/>
      <c r="H9" s="41"/>
      <c r="I9" s="41"/>
      <c r="J9" s="41"/>
      <c r="K9" s="41"/>
      <c r="L9" s="41">
        <v>250</v>
      </c>
      <c r="N9" s="41"/>
      <c r="O9" s="12">
        <f t="shared" si="0"/>
        <v>250</v>
      </c>
    </row>
    <row r="10" spans="1:15" s="12" customFormat="1" ht="14.25" customHeight="1" x14ac:dyDescent="0.25">
      <c r="A10" s="10">
        <v>100778</v>
      </c>
      <c r="B10" s="11">
        <v>42138</v>
      </c>
      <c r="C10" s="12" t="s">
        <v>7</v>
      </c>
      <c r="D10" s="12" t="s">
        <v>89</v>
      </c>
      <c r="E10" s="41">
        <v>80.650000000000006</v>
      </c>
      <c r="F10" s="41"/>
      <c r="G10" s="41"/>
      <c r="H10" s="41"/>
      <c r="I10" s="41">
        <v>80.650000000000006</v>
      </c>
      <c r="J10" s="41"/>
      <c r="K10" s="41"/>
      <c r="L10" s="41"/>
      <c r="N10" s="41"/>
      <c r="O10" s="12">
        <f t="shared" si="0"/>
        <v>80.650000000000006</v>
      </c>
    </row>
    <row r="11" spans="1:15" s="12" customFormat="1" ht="14.25" customHeight="1" x14ac:dyDescent="0.25">
      <c r="A11" s="10">
        <v>100779</v>
      </c>
      <c r="B11" s="11">
        <v>42149</v>
      </c>
      <c r="C11" s="12" t="s">
        <v>90</v>
      </c>
      <c r="D11" s="12" t="s">
        <v>91</v>
      </c>
      <c r="E11" s="41">
        <v>484.03</v>
      </c>
      <c r="F11" s="41"/>
      <c r="G11" s="41"/>
      <c r="H11" s="41"/>
      <c r="I11" s="41">
        <v>484.03</v>
      </c>
      <c r="J11" s="41"/>
      <c r="K11" s="41"/>
      <c r="L11" s="41"/>
      <c r="N11" s="41"/>
      <c r="O11" s="12">
        <f t="shared" si="0"/>
        <v>484.03</v>
      </c>
    </row>
    <row r="12" spans="1:15" s="12" customFormat="1" ht="14.25" customHeight="1" x14ac:dyDescent="0.25">
      <c r="A12" s="47" t="s">
        <v>169</v>
      </c>
      <c r="B12" s="11">
        <v>42526</v>
      </c>
      <c r="C12" s="12" t="s">
        <v>170</v>
      </c>
      <c r="D12" s="12" t="s">
        <v>171</v>
      </c>
      <c r="E12" s="41">
        <v>61.52</v>
      </c>
      <c r="F12" s="41"/>
      <c r="G12" s="41"/>
      <c r="H12" s="41"/>
      <c r="I12" s="41">
        <v>61.52</v>
      </c>
      <c r="J12" s="41"/>
      <c r="K12" s="41"/>
      <c r="L12" s="41"/>
      <c r="N12" s="41"/>
      <c r="O12" s="12">
        <f t="shared" si="0"/>
        <v>61.52</v>
      </c>
    </row>
    <row r="13" spans="1:15" s="12" customFormat="1" ht="14.25" customHeight="1" x14ac:dyDescent="0.25">
      <c r="A13" s="10">
        <v>100780</v>
      </c>
      <c r="B13" s="11">
        <v>42171</v>
      </c>
      <c r="C13" s="12" t="s">
        <v>95</v>
      </c>
      <c r="D13" s="12" t="s">
        <v>69</v>
      </c>
      <c r="E13" s="41">
        <v>17.850000000000001</v>
      </c>
      <c r="F13" s="41"/>
      <c r="G13" s="41"/>
      <c r="H13" s="41"/>
      <c r="I13" s="41"/>
      <c r="J13" s="41"/>
      <c r="K13" s="41"/>
      <c r="L13" s="41"/>
      <c r="M13" s="12">
        <v>17.850000000000001</v>
      </c>
      <c r="N13" s="41"/>
      <c r="O13" s="12">
        <f t="shared" si="0"/>
        <v>17.850000000000001</v>
      </c>
    </row>
    <row r="14" spans="1:15" s="12" customFormat="1" ht="12" x14ac:dyDescent="0.25">
      <c r="A14" s="10">
        <v>100781</v>
      </c>
      <c r="B14" s="11">
        <v>42171</v>
      </c>
      <c r="C14" s="12" t="s">
        <v>96</v>
      </c>
      <c r="D14" s="12" t="s">
        <v>97</v>
      </c>
      <c r="E14" s="41">
        <v>90</v>
      </c>
      <c r="F14" s="41"/>
      <c r="G14" s="41"/>
      <c r="H14" s="41"/>
      <c r="I14" s="41"/>
      <c r="J14" s="41"/>
      <c r="K14" s="41"/>
      <c r="L14" s="41"/>
      <c r="M14" s="12">
        <v>90</v>
      </c>
      <c r="N14" s="41"/>
      <c r="O14" s="12">
        <f t="shared" si="0"/>
        <v>90</v>
      </c>
    </row>
    <row r="15" spans="1:15" s="12" customFormat="1" ht="12" x14ac:dyDescent="0.25">
      <c r="A15" s="10">
        <v>100782</v>
      </c>
      <c r="B15" s="11">
        <v>42172</v>
      </c>
      <c r="C15" s="12" t="s">
        <v>98</v>
      </c>
      <c r="D15" s="12" t="s">
        <v>99</v>
      </c>
      <c r="E15" s="41">
        <v>55</v>
      </c>
      <c r="F15" s="41"/>
      <c r="G15" s="41"/>
      <c r="H15" s="41"/>
      <c r="I15" s="41"/>
      <c r="J15" s="41"/>
      <c r="K15" s="41"/>
      <c r="L15" s="41">
        <v>55</v>
      </c>
      <c r="N15" s="41"/>
      <c r="O15" s="12">
        <f t="shared" si="0"/>
        <v>55</v>
      </c>
    </row>
    <row r="16" spans="1:15" s="12" customFormat="1" ht="13.5" customHeight="1" x14ac:dyDescent="0.25">
      <c r="A16" s="10">
        <v>100783</v>
      </c>
      <c r="B16" s="11">
        <v>42207</v>
      </c>
      <c r="C16" s="12" t="s">
        <v>9</v>
      </c>
      <c r="D16" s="12" t="s">
        <v>100</v>
      </c>
      <c r="E16" s="41">
        <v>48.6</v>
      </c>
      <c r="F16" s="41"/>
      <c r="G16" s="41">
        <v>8.1</v>
      </c>
      <c r="H16" s="41"/>
      <c r="I16" s="41"/>
      <c r="J16" s="41"/>
      <c r="K16" s="41"/>
      <c r="L16" s="41">
        <v>40.5</v>
      </c>
      <c r="N16" s="41"/>
      <c r="O16" s="12">
        <f t="shared" si="0"/>
        <v>48.6</v>
      </c>
    </row>
    <row r="17" spans="1:15" s="12" customFormat="1" ht="14.25" customHeight="1" x14ac:dyDescent="0.25">
      <c r="A17" s="10">
        <v>100784</v>
      </c>
      <c r="B17" s="11">
        <v>42207</v>
      </c>
      <c r="C17" s="12" t="s">
        <v>101</v>
      </c>
      <c r="D17" s="12" t="s">
        <v>100</v>
      </c>
      <c r="E17" s="41">
        <v>99.6</v>
      </c>
      <c r="F17" s="41"/>
      <c r="G17" s="41">
        <v>16.600000000000001</v>
      </c>
      <c r="H17" s="41"/>
      <c r="I17" s="41"/>
      <c r="J17" s="41"/>
      <c r="K17" s="41"/>
      <c r="L17" s="41">
        <v>83</v>
      </c>
      <c r="N17" s="41"/>
      <c r="O17" s="12">
        <f t="shared" si="0"/>
        <v>99.6</v>
      </c>
    </row>
    <row r="18" spans="1:15" s="12" customFormat="1" ht="14.25" customHeight="1" x14ac:dyDescent="0.25">
      <c r="A18" s="10">
        <v>100785</v>
      </c>
      <c r="B18" s="11">
        <v>42207</v>
      </c>
      <c r="C18" s="12" t="s">
        <v>105</v>
      </c>
      <c r="D18" s="12" t="s">
        <v>106</v>
      </c>
      <c r="E18" s="41">
        <v>27</v>
      </c>
      <c r="F18" s="41"/>
      <c r="G18" s="41"/>
      <c r="H18" s="41"/>
      <c r="I18" s="41"/>
      <c r="J18" s="41">
        <v>27</v>
      </c>
      <c r="K18" s="41"/>
      <c r="L18" s="41"/>
      <c r="N18" s="41"/>
      <c r="O18" s="12">
        <f t="shared" si="0"/>
        <v>27</v>
      </c>
    </row>
    <row r="19" spans="1:15" s="12" customFormat="1" ht="14.25" customHeight="1" x14ac:dyDescent="0.25">
      <c r="A19" s="10">
        <v>100786</v>
      </c>
      <c r="B19" s="11">
        <v>42207</v>
      </c>
      <c r="C19" s="12" t="s">
        <v>107</v>
      </c>
      <c r="D19" s="12" t="s">
        <v>108</v>
      </c>
      <c r="E19" s="41">
        <v>23.76</v>
      </c>
      <c r="F19" s="41"/>
      <c r="G19" s="41">
        <v>3.96</v>
      </c>
      <c r="H19" s="41"/>
      <c r="I19" s="41">
        <v>19.8</v>
      </c>
      <c r="J19" s="41"/>
      <c r="K19" s="41"/>
      <c r="L19" s="41"/>
      <c r="N19" s="41"/>
      <c r="O19" s="12">
        <f t="shared" si="0"/>
        <v>23.76</v>
      </c>
    </row>
    <row r="20" spans="1:15" s="12" customFormat="1" ht="14.25" customHeight="1" x14ac:dyDescent="0.25">
      <c r="A20" s="10">
        <v>100787</v>
      </c>
      <c r="B20" s="11">
        <v>42262</v>
      </c>
      <c r="C20" s="12" t="s">
        <v>109</v>
      </c>
      <c r="D20" s="12" t="s">
        <v>110</v>
      </c>
      <c r="E20" s="41">
        <v>80</v>
      </c>
      <c r="F20" s="41"/>
      <c r="G20" s="41"/>
      <c r="H20" s="41"/>
      <c r="I20" s="41"/>
      <c r="J20" s="41"/>
      <c r="K20" s="41"/>
      <c r="L20" s="41"/>
      <c r="M20" s="12">
        <v>80</v>
      </c>
      <c r="N20" s="41"/>
      <c r="O20" s="12">
        <f t="shared" si="0"/>
        <v>80</v>
      </c>
    </row>
    <row r="21" spans="1:15" s="12" customFormat="1" ht="12.75" customHeight="1" x14ac:dyDescent="0.25">
      <c r="A21" s="10">
        <v>100788</v>
      </c>
      <c r="B21" s="11">
        <v>42278</v>
      </c>
      <c r="C21" s="12" t="s">
        <v>111</v>
      </c>
      <c r="D21" s="12" t="s">
        <v>8</v>
      </c>
      <c r="E21" s="41">
        <v>250</v>
      </c>
      <c r="F21" s="41"/>
      <c r="G21" s="41"/>
      <c r="H21" s="41">
        <v>250</v>
      </c>
      <c r="I21" s="41"/>
      <c r="J21" s="41"/>
      <c r="K21" s="41"/>
      <c r="L21" s="41"/>
      <c r="N21" s="41"/>
      <c r="O21" s="12">
        <f t="shared" si="0"/>
        <v>250</v>
      </c>
    </row>
    <row r="22" spans="1:15" s="12" customFormat="1" ht="14.25" customHeight="1" x14ac:dyDescent="0.25">
      <c r="A22" s="10">
        <v>100789</v>
      </c>
      <c r="B22" s="11">
        <v>42278</v>
      </c>
      <c r="C22" s="12" t="s">
        <v>112</v>
      </c>
      <c r="D22" s="12" t="s">
        <v>113</v>
      </c>
      <c r="E22" s="41">
        <v>57.6</v>
      </c>
      <c r="F22" s="41"/>
      <c r="G22" s="41">
        <v>9.6</v>
      </c>
      <c r="H22" s="41"/>
      <c r="I22" s="41"/>
      <c r="J22" s="41"/>
      <c r="K22" s="41"/>
      <c r="L22" s="41">
        <v>48</v>
      </c>
      <c r="N22" s="41"/>
      <c r="O22" s="12">
        <f t="shared" si="0"/>
        <v>57.6</v>
      </c>
    </row>
    <row r="23" spans="1:15" s="12" customFormat="1" ht="14.25" customHeight="1" x14ac:dyDescent="0.25">
      <c r="A23" s="10">
        <v>100790</v>
      </c>
      <c r="B23" s="11">
        <v>42278</v>
      </c>
      <c r="C23" s="12" t="s">
        <v>114</v>
      </c>
      <c r="D23" s="12" t="s">
        <v>115</v>
      </c>
      <c r="E23" s="41">
        <v>191.72</v>
      </c>
      <c r="F23" s="41"/>
      <c r="G23" s="41"/>
      <c r="H23" s="41"/>
      <c r="I23" s="41"/>
      <c r="J23" s="41"/>
      <c r="K23" s="41">
        <v>191.72</v>
      </c>
      <c r="L23" s="41"/>
      <c r="N23" s="41"/>
      <c r="O23" s="12">
        <f t="shared" si="0"/>
        <v>191.72</v>
      </c>
    </row>
    <row r="24" spans="1:15" s="12" customFormat="1" ht="13.5" customHeight="1" x14ac:dyDescent="0.25">
      <c r="A24" s="10">
        <v>100791</v>
      </c>
      <c r="B24" s="11">
        <v>42278</v>
      </c>
      <c r="C24" s="12" t="s">
        <v>9</v>
      </c>
      <c r="D24" s="12" t="s">
        <v>100</v>
      </c>
      <c r="E24" s="41">
        <v>48.6</v>
      </c>
      <c r="F24" s="41"/>
      <c r="G24" s="41">
        <v>8.1</v>
      </c>
      <c r="H24" s="41"/>
      <c r="I24" s="41"/>
      <c r="J24" s="41"/>
      <c r="K24" s="41"/>
      <c r="L24" s="41">
        <v>40.5</v>
      </c>
      <c r="N24" s="41"/>
      <c r="O24" s="12">
        <f t="shared" si="0"/>
        <v>48.6</v>
      </c>
    </row>
    <row r="25" spans="1:15" s="12" customFormat="1" ht="14.25" customHeight="1" x14ac:dyDescent="0.25">
      <c r="A25" s="10">
        <v>100792</v>
      </c>
      <c r="B25" s="11">
        <v>42311</v>
      </c>
      <c r="C25" s="12" t="s">
        <v>118</v>
      </c>
      <c r="D25" s="12" t="s">
        <v>119</v>
      </c>
      <c r="E25" s="41">
        <v>36.1</v>
      </c>
      <c r="F25" s="41"/>
      <c r="G25" s="41"/>
      <c r="H25" s="41"/>
      <c r="I25" s="41"/>
      <c r="J25" s="41"/>
      <c r="K25" s="41"/>
      <c r="L25" s="41"/>
      <c r="M25" s="12">
        <v>36.1</v>
      </c>
      <c r="N25" s="41"/>
      <c r="O25" s="12">
        <f t="shared" si="0"/>
        <v>36.1</v>
      </c>
    </row>
    <row r="26" spans="1:15" s="12" customFormat="1" ht="14.25" customHeight="1" x14ac:dyDescent="0.25">
      <c r="A26" s="10">
        <v>100793</v>
      </c>
      <c r="B26" s="11">
        <v>42311</v>
      </c>
      <c r="C26" s="12" t="s">
        <v>118</v>
      </c>
      <c r="D26" s="12" t="s">
        <v>120</v>
      </c>
      <c r="E26" s="41">
        <v>383.72</v>
      </c>
      <c r="F26" s="41"/>
      <c r="G26" s="41"/>
      <c r="H26" s="41"/>
      <c r="J26" s="41"/>
      <c r="K26" s="41">
        <v>383.72</v>
      </c>
      <c r="L26" s="41"/>
      <c r="N26" s="41"/>
      <c r="O26" s="12">
        <f t="shared" si="0"/>
        <v>383.72</v>
      </c>
    </row>
    <row r="27" spans="1:15" s="12" customFormat="1" ht="14.25" customHeight="1" x14ac:dyDescent="0.25">
      <c r="A27" s="10">
        <v>100794</v>
      </c>
      <c r="B27" s="11">
        <v>42311</v>
      </c>
      <c r="C27" s="12" t="s">
        <v>83</v>
      </c>
      <c r="D27" s="12" t="s">
        <v>121</v>
      </c>
      <c r="E27" s="41">
        <v>255.6</v>
      </c>
      <c r="F27" s="41"/>
      <c r="G27" s="41"/>
      <c r="H27" s="41"/>
      <c r="J27" s="41"/>
      <c r="K27" s="41">
        <v>255.6</v>
      </c>
      <c r="L27" s="41"/>
      <c r="N27" s="41"/>
      <c r="O27" s="12">
        <f t="shared" si="0"/>
        <v>255.6</v>
      </c>
    </row>
    <row r="28" spans="1:15" s="12" customFormat="1" ht="14.25" customHeight="1" x14ac:dyDescent="0.25">
      <c r="A28" s="10">
        <v>100795</v>
      </c>
      <c r="B28" s="11">
        <v>42318</v>
      </c>
      <c r="C28" s="12" t="s">
        <v>128</v>
      </c>
      <c r="D28" s="12" t="s">
        <v>139</v>
      </c>
      <c r="E28" s="41">
        <v>150</v>
      </c>
      <c r="F28" s="41"/>
      <c r="G28" s="41"/>
      <c r="H28" s="41"/>
      <c r="I28" s="41"/>
      <c r="J28" s="41"/>
      <c r="K28" s="41"/>
      <c r="L28" s="41"/>
      <c r="M28" s="12">
        <v>150</v>
      </c>
      <c r="N28" s="41"/>
      <c r="O28" s="12">
        <f t="shared" si="0"/>
        <v>150</v>
      </c>
    </row>
    <row r="29" spans="1:15" s="12" customFormat="1" ht="14.25" customHeight="1" x14ac:dyDescent="0.25">
      <c r="A29" s="10">
        <v>100796</v>
      </c>
      <c r="B29" s="11">
        <v>42311</v>
      </c>
      <c r="C29" s="12" t="s">
        <v>122</v>
      </c>
      <c r="D29" s="12" t="s">
        <v>123</v>
      </c>
      <c r="E29" s="41">
        <v>79.290000000000006</v>
      </c>
      <c r="F29" s="41"/>
      <c r="G29" s="41">
        <v>13.21</v>
      </c>
      <c r="H29" s="41"/>
      <c r="I29" s="41"/>
      <c r="J29" s="41"/>
      <c r="K29" s="41"/>
      <c r="L29" s="41"/>
      <c r="M29" s="12">
        <f>E29-G29</f>
        <v>66.080000000000013</v>
      </c>
      <c r="N29" s="41"/>
      <c r="O29" s="12">
        <f t="shared" si="0"/>
        <v>79.29000000000002</v>
      </c>
    </row>
    <row r="30" spans="1:15" s="12" customFormat="1" ht="14.25" customHeight="1" x14ac:dyDescent="0.25">
      <c r="A30" s="10">
        <v>100797</v>
      </c>
      <c r="B30" s="11">
        <v>42311</v>
      </c>
      <c r="C30" s="12" t="s">
        <v>84</v>
      </c>
      <c r="D30" s="12" t="s">
        <v>85</v>
      </c>
      <c r="E30" s="41">
        <v>69.650000000000006</v>
      </c>
      <c r="F30" s="41"/>
      <c r="G30" s="41">
        <f>(E30/120)*20</f>
        <v>11.608333333333334</v>
      </c>
      <c r="H30" s="41"/>
      <c r="I30" s="41"/>
      <c r="J30" s="41"/>
      <c r="K30" s="41"/>
      <c r="L30" s="41"/>
      <c r="N30" s="41">
        <v>58.04</v>
      </c>
      <c r="O30" s="12">
        <f t="shared" si="0"/>
        <v>69.648333333333341</v>
      </c>
    </row>
    <row r="31" spans="1:15" s="12" customFormat="1" ht="14.25" customHeight="1" x14ac:dyDescent="0.25">
      <c r="A31" s="10">
        <v>100798</v>
      </c>
      <c r="B31" s="11">
        <v>42318</v>
      </c>
      <c r="C31" s="12" t="s">
        <v>129</v>
      </c>
      <c r="D31" s="12" t="s">
        <v>8</v>
      </c>
      <c r="E31" s="41">
        <v>250</v>
      </c>
      <c r="F31" s="41"/>
      <c r="G31" s="41"/>
      <c r="H31" s="41">
        <v>250</v>
      </c>
      <c r="I31" s="41"/>
      <c r="J31" s="41"/>
      <c r="K31" s="41"/>
      <c r="L31" s="41"/>
      <c r="N31" s="41"/>
      <c r="O31" s="12">
        <f t="shared" si="0"/>
        <v>250</v>
      </c>
    </row>
    <row r="32" spans="1:15" s="12" customFormat="1" ht="14.25" customHeight="1" x14ac:dyDescent="0.25">
      <c r="A32" s="10">
        <v>100799</v>
      </c>
      <c r="B32" s="11">
        <v>42339</v>
      </c>
      <c r="C32" s="12" t="s">
        <v>124</v>
      </c>
      <c r="D32" s="12" t="s">
        <v>127</v>
      </c>
      <c r="E32" s="41">
        <v>133</v>
      </c>
      <c r="F32" s="41"/>
      <c r="G32" s="41"/>
      <c r="H32" s="41"/>
      <c r="I32" s="41">
        <v>133</v>
      </c>
      <c r="J32" s="41"/>
      <c r="K32" s="41"/>
      <c r="L32" s="41"/>
      <c r="N32" s="41"/>
      <c r="O32" s="12">
        <f t="shared" si="0"/>
        <v>133</v>
      </c>
    </row>
    <row r="33" spans="1:15" s="12" customFormat="1" ht="14.25" customHeight="1" x14ac:dyDescent="0.25">
      <c r="A33" s="10">
        <v>100800</v>
      </c>
      <c r="B33" s="11">
        <v>42339</v>
      </c>
      <c r="C33" s="12" t="s">
        <v>125</v>
      </c>
      <c r="D33" s="12" t="s">
        <v>130</v>
      </c>
      <c r="E33" s="41">
        <v>165</v>
      </c>
      <c r="F33" s="41"/>
      <c r="G33" s="41"/>
      <c r="H33" s="41"/>
      <c r="I33" s="41"/>
      <c r="J33" s="41"/>
      <c r="K33" s="41"/>
      <c r="L33" s="41"/>
      <c r="M33" s="12">
        <v>165</v>
      </c>
      <c r="N33" s="41"/>
      <c r="O33" s="12">
        <f t="shared" si="0"/>
        <v>165</v>
      </c>
    </row>
    <row r="34" spans="1:15" s="12" customFormat="1" ht="14.25" customHeight="1" x14ac:dyDescent="0.25">
      <c r="A34" s="10">
        <v>100801</v>
      </c>
      <c r="B34" s="11">
        <v>42339</v>
      </c>
      <c r="C34" s="12" t="s">
        <v>126</v>
      </c>
      <c r="D34" s="12" t="s">
        <v>123</v>
      </c>
      <c r="E34" s="41">
        <v>118.52</v>
      </c>
      <c r="F34" s="41"/>
      <c r="G34" s="41">
        <v>19.75</v>
      </c>
      <c r="H34" s="41"/>
      <c r="I34" s="41"/>
      <c r="J34" s="41"/>
      <c r="K34" s="41"/>
      <c r="L34" s="41"/>
      <c r="M34" s="12">
        <f>E34-G34</f>
        <v>98.77</v>
      </c>
      <c r="N34" s="41"/>
      <c r="O34" s="12">
        <f t="shared" si="0"/>
        <v>118.52</v>
      </c>
    </row>
    <row r="35" spans="1:15" s="12" customFormat="1" ht="14.25" customHeight="1" x14ac:dyDescent="0.25">
      <c r="A35" s="10">
        <v>100802</v>
      </c>
      <c r="B35" s="11">
        <v>42353</v>
      </c>
      <c r="C35" s="12" t="s">
        <v>133</v>
      </c>
      <c r="D35" s="12" t="s">
        <v>134</v>
      </c>
      <c r="E35" s="41">
        <v>20</v>
      </c>
      <c r="F35" s="41"/>
      <c r="G35" s="41"/>
      <c r="H35" s="41"/>
      <c r="I35" s="41"/>
      <c r="J35" s="41"/>
      <c r="K35" s="41"/>
      <c r="L35" s="41"/>
      <c r="M35" s="12">
        <v>20</v>
      </c>
      <c r="N35" s="41"/>
      <c r="O35" s="12">
        <f t="shared" si="0"/>
        <v>20</v>
      </c>
    </row>
    <row r="36" spans="1:15" s="12" customFormat="1" ht="14.25" customHeight="1" x14ac:dyDescent="0.25">
      <c r="A36" s="10">
        <v>100803</v>
      </c>
      <c r="B36" s="11">
        <v>42353</v>
      </c>
      <c r="C36" s="12" t="s">
        <v>87</v>
      </c>
      <c r="D36" s="12" t="s">
        <v>135</v>
      </c>
      <c r="E36" s="41">
        <v>800</v>
      </c>
      <c r="F36" s="41"/>
      <c r="G36" s="41"/>
      <c r="H36" s="41"/>
      <c r="I36" s="41"/>
      <c r="J36" s="41"/>
      <c r="K36" s="41"/>
      <c r="L36" s="41">
        <v>800</v>
      </c>
      <c r="N36" s="41"/>
      <c r="O36" s="12">
        <f t="shared" si="0"/>
        <v>800</v>
      </c>
    </row>
    <row r="37" spans="1:15" s="12" customFormat="1" ht="14.25" customHeight="1" x14ac:dyDescent="0.25">
      <c r="A37" s="10">
        <v>100804</v>
      </c>
      <c r="B37" s="11">
        <v>42353</v>
      </c>
      <c r="C37" s="12" t="s">
        <v>136</v>
      </c>
      <c r="D37" s="12" t="s">
        <v>137</v>
      </c>
      <c r="E37" s="41">
        <v>600</v>
      </c>
      <c r="F37" s="41"/>
      <c r="G37" s="41"/>
      <c r="H37" s="41"/>
      <c r="I37" s="41"/>
      <c r="J37" s="41"/>
      <c r="K37" s="41"/>
      <c r="L37" s="41">
        <v>600</v>
      </c>
      <c r="N37" s="41"/>
      <c r="O37" s="12">
        <f t="shared" si="0"/>
        <v>600</v>
      </c>
    </row>
    <row r="38" spans="1:15" s="12" customFormat="1" ht="14.25" customHeight="1" x14ac:dyDescent="0.25">
      <c r="A38" s="10">
        <v>100805</v>
      </c>
      <c r="B38" s="11">
        <v>42353</v>
      </c>
      <c r="C38" s="12" t="s">
        <v>138</v>
      </c>
      <c r="D38" s="12" t="s">
        <v>141</v>
      </c>
      <c r="E38" s="41">
        <v>0</v>
      </c>
      <c r="F38" s="41"/>
      <c r="G38" s="41"/>
      <c r="H38" s="41"/>
      <c r="I38" s="41"/>
      <c r="J38" s="41"/>
      <c r="K38" s="41"/>
      <c r="L38" s="41"/>
      <c r="N38" s="41"/>
      <c r="O38" s="12">
        <f t="shared" si="0"/>
        <v>0</v>
      </c>
    </row>
    <row r="39" spans="1:15" s="12" customFormat="1" ht="14.25" customHeight="1" x14ac:dyDescent="0.25">
      <c r="A39" s="10">
        <v>100806</v>
      </c>
      <c r="B39" s="11">
        <v>42374</v>
      </c>
      <c r="C39" s="12" t="s">
        <v>95</v>
      </c>
      <c r="D39" s="12" t="s">
        <v>140</v>
      </c>
      <c r="E39" s="41">
        <v>15.6</v>
      </c>
      <c r="F39" s="41">
        <v>15.6</v>
      </c>
      <c r="G39" s="41"/>
      <c r="H39" s="41"/>
      <c r="I39" s="41"/>
      <c r="J39" s="41"/>
      <c r="K39" s="41"/>
      <c r="L39" s="41"/>
      <c r="M39" s="12">
        <v>15.6</v>
      </c>
      <c r="N39" s="41"/>
      <c r="O39" s="12">
        <f t="shared" si="0"/>
        <v>15.6</v>
      </c>
    </row>
    <row r="40" spans="1:15" s="12" customFormat="1" ht="14.25" customHeight="1" x14ac:dyDescent="0.25">
      <c r="A40" s="10">
        <v>100807</v>
      </c>
      <c r="B40" s="11">
        <v>42396</v>
      </c>
      <c r="C40" s="12" t="s">
        <v>138</v>
      </c>
      <c r="D40" s="12" t="s">
        <v>139</v>
      </c>
      <c r="E40" s="41">
        <v>150</v>
      </c>
      <c r="F40" s="41"/>
      <c r="G40" s="41"/>
      <c r="H40" s="41"/>
      <c r="I40" s="41"/>
      <c r="J40" s="41"/>
      <c r="K40" s="41"/>
      <c r="L40" s="41"/>
      <c r="M40" s="12">
        <v>150</v>
      </c>
      <c r="N40" s="41"/>
      <c r="O40" s="12">
        <f t="shared" si="0"/>
        <v>150</v>
      </c>
    </row>
    <row r="41" spans="1:15" s="12" customFormat="1" ht="14.25" customHeight="1" x14ac:dyDescent="0.25">
      <c r="A41" s="10">
        <v>100808</v>
      </c>
      <c r="B41" s="11">
        <v>42412</v>
      </c>
      <c r="C41" s="12" t="s">
        <v>143</v>
      </c>
      <c r="D41" s="12" t="s">
        <v>88</v>
      </c>
      <c r="E41" s="41">
        <v>48.6</v>
      </c>
      <c r="F41" s="41"/>
      <c r="G41" s="41">
        <v>8.1</v>
      </c>
      <c r="H41" s="41"/>
      <c r="I41" s="41"/>
      <c r="J41" s="41"/>
      <c r="K41" s="41"/>
      <c r="L41" s="41">
        <v>40.5</v>
      </c>
      <c r="N41" s="41"/>
      <c r="O41" s="12">
        <f t="shared" si="0"/>
        <v>48.6</v>
      </c>
    </row>
    <row r="42" spans="1:15" s="12" customFormat="1" ht="14.25" customHeight="1" x14ac:dyDescent="0.25">
      <c r="A42" s="10">
        <v>100809</v>
      </c>
      <c r="B42" s="11">
        <v>42451</v>
      </c>
      <c r="C42" s="12" t="s">
        <v>118</v>
      </c>
      <c r="D42" s="12" t="s">
        <v>144</v>
      </c>
      <c r="E42" s="41">
        <v>587.03</v>
      </c>
      <c r="F42" s="41">
        <v>587.03</v>
      </c>
      <c r="G42" s="41"/>
      <c r="H42" s="41"/>
      <c r="J42" s="41"/>
      <c r="K42" s="41">
        <v>587.03</v>
      </c>
      <c r="L42" s="41"/>
      <c r="N42" s="41"/>
      <c r="O42" s="12">
        <f t="shared" si="0"/>
        <v>587.03</v>
      </c>
    </row>
    <row r="43" spans="1:15" s="12" customFormat="1" ht="14.25" customHeight="1" x14ac:dyDescent="0.25">
      <c r="A43" s="10">
        <v>100810</v>
      </c>
      <c r="B43" s="11">
        <v>42451</v>
      </c>
      <c r="C43" s="12" t="s">
        <v>83</v>
      </c>
      <c r="D43" s="12" t="s">
        <v>145</v>
      </c>
      <c r="E43" s="41">
        <v>391.2</v>
      </c>
      <c r="F43" s="41">
        <v>391.2</v>
      </c>
      <c r="G43" s="41"/>
      <c r="H43" s="41"/>
      <c r="J43" s="41"/>
      <c r="K43" s="41">
        <v>391.2</v>
      </c>
      <c r="L43" s="41"/>
      <c r="N43" s="41"/>
      <c r="O43" s="12">
        <f t="shared" si="0"/>
        <v>391.2</v>
      </c>
    </row>
    <row r="44" spans="1:15" s="12" customFormat="1" ht="14.25" customHeight="1" x14ac:dyDescent="0.25">
      <c r="A44" s="10">
        <v>100811</v>
      </c>
      <c r="B44" s="11">
        <v>42451</v>
      </c>
      <c r="C44" s="12" t="s">
        <v>146</v>
      </c>
      <c r="E44" s="41">
        <v>0</v>
      </c>
      <c r="F44" s="41"/>
      <c r="G44" s="41"/>
      <c r="H44" s="41"/>
      <c r="I44" s="41"/>
      <c r="J44" s="41"/>
      <c r="K44" s="41"/>
      <c r="L44" s="41"/>
      <c r="N44" s="41"/>
      <c r="O44" s="12">
        <f t="shared" si="0"/>
        <v>0</v>
      </c>
    </row>
    <row r="45" spans="1:15" s="12" customFormat="1" ht="14.25" customHeight="1" x14ac:dyDescent="0.25">
      <c r="A45" s="10">
        <v>100812</v>
      </c>
      <c r="B45" s="11">
        <v>42451</v>
      </c>
      <c r="C45" s="12" t="s">
        <v>7</v>
      </c>
      <c r="D45" s="12" t="s">
        <v>106</v>
      </c>
      <c r="E45" s="41">
        <v>27</v>
      </c>
      <c r="F45" s="41">
        <v>27</v>
      </c>
      <c r="G45" s="41"/>
      <c r="H45" s="41"/>
      <c r="I45" s="41"/>
      <c r="J45" s="41">
        <v>27</v>
      </c>
      <c r="K45" s="41"/>
      <c r="L45" s="41"/>
      <c r="N45" s="41"/>
      <c r="O45" s="12">
        <f t="shared" si="0"/>
        <v>27</v>
      </c>
    </row>
    <row r="46" spans="1:15" s="12" customFormat="1" ht="14.25" customHeight="1" x14ac:dyDescent="0.25">
      <c r="A46" s="10">
        <v>100813</v>
      </c>
      <c r="B46" s="11">
        <v>42451</v>
      </c>
      <c r="C46" s="12" t="s">
        <v>74</v>
      </c>
      <c r="D46" s="12" t="s">
        <v>147</v>
      </c>
      <c r="E46" s="41">
        <v>59.99</v>
      </c>
      <c r="F46" s="41">
        <v>59.99</v>
      </c>
      <c r="G46" s="41"/>
      <c r="H46" s="41"/>
      <c r="I46" s="41">
        <v>59.99</v>
      </c>
      <c r="J46" s="41"/>
      <c r="K46" s="41"/>
      <c r="L46" s="41"/>
      <c r="N46" s="41"/>
      <c r="O46" s="12">
        <f t="shared" si="0"/>
        <v>59.99</v>
      </c>
    </row>
    <row r="47" spans="1:15" s="12" customFormat="1" ht="14.25" customHeight="1" x14ac:dyDescent="0.25">
      <c r="A47" s="10">
        <v>100814</v>
      </c>
      <c r="B47" s="11">
        <v>42451</v>
      </c>
      <c r="C47" s="12" t="s">
        <v>118</v>
      </c>
      <c r="D47" s="12" t="s">
        <v>148</v>
      </c>
      <c r="E47" s="41">
        <v>528.29999999999995</v>
      </c>
      <c r="F47" s="41">
        <v>528.29999999999995</v>
      </c>
      <c r="G47" s="41"/>
      <c r="H47" s="41"/>
      <c r="I47" s="41">
        <v>528.29999999999995</v>
      </c>
      <c r="J47" s="41"/>
      <c r="L47" s="41"/>
      <c r="N47" s="41"/>
      <c r="O47" s="12">
        <f t="shared" si="0"/>
        <v>528.29999999999995</v>
      </c>
    </row>
    <row r="48" spans="1:15" s="12" customFormat="1" ht="14.25" customHeight="1" x14ac:dyDescent="0.25">
      <c r="A48" s="10">
        <v>100815</v>
      </c>
      <c r="B48" s="11">
        <v>42451</v>
      </c>
      <c r="C48" s="12" t="s">
        <v>118</v>
      </c>
      <c r="D48" s="12" t="s">
        <v>149</v>
      </c>
      <c r="E48" s="41">
        <v>68.58</v>
      </c>
      <c r="F48" s="41">
        <v>68.58</v>
      </c>
      <c r="G48" s="41"/>
      <c r="H48" s="41"/>
      <c r="I48" s="41">
        <v>68.58</v>
      </c>
      <c r="J48" s="41"/>
      <c r="K48" s="41"/>
      <c r="L48" s="41"/>
      <c r="N48" s="41"/>
      <c r="O48" s="12">
        <f t="shared" si="0"/>
        <v>68.58</v>
      </c>
    </row>
    <row r="49" spans="1:15" s="1" customFormat="1" ht="25.5" x14ac:dyDescent="0.25">
      <c r="A49" s="54" t="s">
        <v>80</v>
      </c>
      <c r="B49" s="3"/>
      <c r="E49" s="42">
        <f>SUM(E2:E48)</f>
        <v>7669.05</v>
      </c>
      <c r="F49" s="42">
        <f t="shared" ref="F49:O49" si="1">SUM(F2:F48)</f>
        <v>1677.6999999999998</v>
      </c>
      <c r="G49" s="42">
        <f t="shared" si="1"/>
        <v>118.66833333333334</v>
      </c>
      <c r="H49" s="42">
        <f t="shared" si="1"/>
        <v>1000</v>
      </c>
      <c r="I49" s="42">
        <f t="shared" si="1"/>
        <v>1650.3599999999997</v>
      </c>
      <c r="J49" s="42">
        <f t="shared" si="1"/>
        <v>54</v>
      </c>
      <c r="K49" s="42">
        <f t="shared" si="1"/>
        <v>1809.2700000000002</v>
      </c>
      <c r="L49" s="42">
        <f t="shared" si="1"/>
        <v>1957.5</v>
      </c>
      <c r="M49" s="42">
        <f t="shared" si="1"/>
        <v>973</v>
      </c>
      <c r="N49" s="42">
        <f t="shared" si="1"/>
        <v>106.25</v>
      </c>
      <c r="O49" s="42">
        <f t="shared" si="1"/>
        <v>7669.0483333333332</v>
      </c>
    </row>
    <row r="50" spans="1:15" s="12" customFormat="1" ht="15" customHeight="1" x14ac:dyDescent="0.25">
      <c r="A50" s="70" t="s">
        <v>168</v>
      </c>
      <c r="B50" s="65"/>
      <c r="C50" s="65"/>
      <c r="E50" s="12">
        <v>765.78</v>
      </c>
    </row>
    <row r="51" spans="1:15" s="12" customFormat="1" ht="15" customHeight="1" x14ac:dyDescent="0.25">
      <c r="A51" s="70" t="s">
        <v>185</v>
      </c>
      <c r="B51" s="65"/>
      <c r="C51" s="65"/>
      <c r="E51" s="12">
        <f>$F$49</f>
        <v>1677.6999999999998</v>
      </c>
    </row>
    <row r="52" spans="1:15" s="12" customFormat="1" ht="15" customHeight="1" x14ac:dyDescent="0.25">
      <c r="A52" s="70" t="s">
        <v>186</v>
      </c>
      <c r="B52" s="65"/>
      <c r="C52" s="65"/>
      <c r="D52" s="65"/>
      <c r="E52" s="12">
        <f>E49-F49+765.78</f>
        <v>6757.13</v>
      </c>
    </row>
    <row r="53" spans="1:15" s="12" customFormat="1" ht="14.25" customHeight="1" x14ac:dyDescent="0.25">
      <c r="A53" s="70" t="s">
        <v>161</v>
      </c>
      <c r="B53" s="65"/>
      <c r="C53" s="65"/>
      <c r="D53" s="65"/>
      <c r="E53" s="12">
        <f>E52-K49</f>
        <v>4947.8599999999997</v>
      </c>
    </row>
    <row r="54" spans="1:15" s="12" customFormat="1" ht="12" customHeight="1" x14ac:dyDescent="0.25">
      <c r="A54" s="70"/>
      <c r="B54" s="65"/>
      <c r="C54" s="65"/>
    </row>
    <row r="55" spans="1:15" s="12" customFormat="1" ht="12" customHeight="1" x14ac:dyDescent="0.25">
      <c r="A55" s="70"/>
      <c r="B55" s="65"/>
      <c r="C55" s="65"/>
    </row>
    <row r="56" spans="1:15" s="12" customFormat="1" ht="12" customHeight="1" x14ac:dyDescent="0.25">
      <c r="A56" s="10"/>
      <c r="B56" s="11"/>
    </row>
    <row r="57" spans="1:15" s="12" customFormat="1" ht="12" customHeight="1" x14ac:dyDescent="0.25">
      <c r="A57" s="10"/>
      <c r="B57" s="11"/>
    </row>
    <row r="58" spans="1:15" s="12" customFormat="1" ht="12" customHeight="1" x14ac:dyDescent="0.25">
      <c r="A58" s="10"/>
      <c r="B58" s="11"/>
    </row>
    <row r="59" spans="1:15" s="12" customFormat="1" ht="12" customHeight="1" x14ac:dyDescent="0.25">
      <c r="A59" s="10"/>
      <c r="B59" s="11"/>
    </row>
    <row r="60" spans="1:15" s="12" customFormat="1" ht="11.25" customHeight="1" x14ac:dyDescent="0.25">
      <c r="A60" s="10"/>
      <c r="B60" s="11"/>
    </row>
    <row r="61" spans="1:15" s="12" customFormat="1" ht="12" customHeight="1" x14ac:dyDescent="0.25">
      <c r="A61" s="10"/>
      <c r="B61" s="11"/>
    </row>
    <row r="62" spans="1:15" s="12" customFormat="1" ht="12" customHeight="1" x14ac:dyDescent="0.25">
      <c r="A62" s="10"/>
      <c r="B62" s="11"/>
    </row>
    <row r="63" spans="1:15" s="12" customFormat="1" ht="12" customHeight="1" x14ac:dyDescent="0.25">
      <c r="A63" s="10"/>
      <c r="B63" s="11"/>
    </row>
    <row r="64" spans="1:15" s="12" customFormat="1" ht="12" customHeight="1" x14ac:dyDescent="0.25">
      <c r="A64" s="10"/>
      <c r="B64" s="11"/>
    </row>
    <row r="65" spans="1:2" s="12" customFormat="1" ht="12" x14ac:dyDescent="0.25">
      <c r="A65" s="10"/>
      <c r="B65" s="11"/>
    </row>
    <row r="66" spans="1:2" s="12" customFormat="1" ht="14.25" customHeight="1" x14ac:dyDescent="0.2">
      <c r="A66" s="10"/>
      <c r="B66" s="13"/>
    </row>
    <row r="67" spans="1:2" s="12" customFormat="1" ht="12" x14ac:dyDescent="0.2">
      <c r="A67" s="10"/>
      <c r="B67" s="13"/>
    </row>
    <row r="68" spans="1:2" s="12" customFormat="1" ht="12" x14ac:dyDescent="0.2">
      <c r="A68" s="10"/>
      <c r="B68" s="13"/>
    </row>
    <row r="69" spans="1:2" s="12" customFormat="1" ht="14.25" customHeight="1" x14ac:dyDescent="0.2">
      <c r="A69" s="10"/>
      <c r="B69" s="13"/>
    </row>
    <row r="70" spans="1:2" s="12" customFormat="1" ht="12" x14ac:dyDescent="0.2">
      <c r="A70" s="10"/>
      <c r="B70" s="13"/>
    </row>
    <row r="71" spans="1:2" s="12" customFormat="1" ht="12" x14ac:dyDescent="0.25">
      <c r="A71" s="10"/>
      <c r="B71" s="11"/>
    </row>
  </sheetData>
  <mergeCells count="6">
    <mergeCell ref="A53:D53"/>
    <mergeCell ref="A54:C54"/>
    <mergeCell ref="A55:C55"/>
    <mergeCell ref="A50:C50"/>
    <mergeCell ref="A51:C51"/>
    <mergeCell ref="A52:D52"/>
  </mergeCells>
  <printOptions gridLines="1"/>
  <pageMargins left="0" right="0" top="0" bottom="0" header="0" footer="0"/>
  <pageSetup paperSize="9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F11" sqref="F11"/>
    </sheetView>
  </sheetViews>
  <sheetFormatPr defaultColWidth="8.85546875" defaultRowHeight="15" x14ac:dyDescent="0.25"/>
  <cols>
    <col min="1" max="1" width="24.7109375" customWidth="1"/>
    <col min="2" max="2" width="25.28515625" customWidth="1"/>
    <col min="3" max="3" width="9.140625" customWidth="1"/>
    <col min="4" max="4" width="21.140625" customWidth="1"/>
    <col min="5" max="5" width="17.42578125" customWidth="1"/>
    <col min="6" max="6" width="8.42578125" bestFit="1" customWidth="1"/>
  </cols>
  <sheetData>
    <row r="1" spans="1:6" s="6" customFormat="1" x14ac:dyDescent="0.25">
      <c r="A1" s="6" t="s">
        <v>65</v>
      </c>
    </row>
    <row r="2" spans="1:6" x14ac:dyDescent="0.25">
      <c r="A2" t="s">
        <v>56</v>
      </c>
      <c r="B2" t="s">
        <v>57</v>
      </c>
    </row>
    <row r="3" spans="1:6" x14ac:dyDescent="0.25">
      <c r="A3" t="s">
        <v>58</v>
      </c>
      <c r="B3" s="35">
        <v>10000000</v>
      </c>
    </row>
    <row r="4" spans="1:6" x14ac:dyDescent="0.25">
      <c r="A4" t="s">
        <v>59</v>
      </c>
      <c r="B4" s="35">
        <v>10000000</v>
      </c>
    </row>
    <row r="5" spans="1:6" x14ac:dyDescent="0.25">
      <c r="A5" t="s">
        <v>60</v>
      </c>
      <c r="B5" s="35">
        <v>100000</v>
      </c>
    </row>
    <row r="6" spans="1:6" x14ac:dyDescent="0.25">
      <c r="A6" t="s">
        <v>61</v>
      </c>
      <c r="B6" s="35">
        <v>250000</v>
      </c>
    </row>
    <row r="7" spans="1:6" x14ac:dyDescent="0.25">
      <c r="A7" t="s">
        <v>62</v>
      </c>
      <c r="B7" s="35">
        <v>500000</v>
      </c>
    </row>
    <row r="8" spans="1:6" x14ac:dyDescent="0.25">
      <c r="A8" t="s">
        <v>63</v>
      </c>
      <c r="B8" s="35">
        <v>100000</v>
      </c>
    </row>
    <row r="9" spans="1:6" x14ac:dyDescent="0.25">
      <c r="A9" t="s">
        <v>64</v>
      </c>
      <c r="B9" s="35">
        <v>250000</v>
      </c>
    </row>
    <row r="10" spans="1:6" x14ac:dyDescent="0.25">
      <c r="A10" t="s">
        <v>54</v>
      </c>
    </row>
    <row r="11" spans="1:6" ht="45" x14ac:dyDescent="0.25">
      <c r="A11" s="15" t="s">
        <v>55</v>
      </c>
      <c r="B11" s="15"/>
      <c r="C11" s="15"/>
      <c r="D11" s="15" t="s">
        <v>33</v>
      </c>
      <c r="E11" s="15" t="s">
        <v>152</v>
      </c>
      <c r="F11" s="15"/>
    </row>
    <row r="12" spans="1:6" x14ac:dyDescent="0.25">
      <c r="A12" s="17" t="s">
        <v>25</v>
      </c>
      <c r="B12" s="17" t="s">
        <v>26</v>
      </c>
      <c r="C12" s="18">
        <v>40238</v>
      </c>
      <c r="D12" s="17" t="s">
        <v>27</v>
      </c>
      <c r="E12" s="19">
        <v>557.5</v>
      </c>
    </row>
    <row r="13" spans="1:6" ht="15" customHeight="1" x14ac:dyDescent="0.25">
      <c r="A13" s="17" t="s">
        <v>28</v>
      </c>
      <c r="B13" s="17" t="s">
        <v>29</v>
      </c>
      <c r="C13" s="18">
        <v>40238</v>
      </c>
      <c r="D13" s="17" t="s">
        <v>27</v>
      </c>
      <c r="E13" s="19">
        <v>557.5</v>
      </c>
    </row>
    <row r="14" spans="1:6" ht="14.25" customHeight="1" x14ac:dyDescent="0.25">
      <c r="A14" s="17" t="s">
        <v>30</v>
      </c>
      <c r="B14" s="17" t="s">
        <v>31</v>
      </c>
      <c r="C14" s="18">
        <v>40848</v>
      </c>
      <c r="D14" s="17" t="s">
        <v>32</v>
      </c>
      <c r="E14" s="19">
        <v>70721</v>
      </c>
    </row>
    <row r="15" spans="1:6" x14ac:dyDescent="0.25">
      <c r="A15" s="17" t="s">
        <v>35</v>
      </c>
      <c r="B15" s="17" t="s">
        <v>46</v>
      </c>
      <c r="C15" s="18">
        <v>41944</v>
      </c>
      <c r="D15" s="17" t="s">
        <v>47</v>
      </c>
      <c r="E15" s="27">
        <v>579</v>
      </c>
    </row>
    <row r="16" spans="1:6" x14ac:dyDescent="0.25">
      <c r="A16" s="15" t="s">
        <v>15</v>
      </c>
      <c r="B16" s="6"/>
      <c r="C16" s="6"/>
      <c r="D16" s="6"/>
      <c r="E16" s="21">
        <f>SUM(E12:E15)</f>
        <v>72415</v>
      </c>
    </row>
    <row r="18" spans="1:2" x14ac:dyDescent="0.25">
      <c r="A18" s="17" t="s">
        <v>52</v>
      </c>
      <c r="B18" s="17" t="s">
        <v>53</v>
      </c>
    </row>
    <row r="19" spans="1:2" ht="30" x14ac:dyDescent="0.25">
      <c r="A19" s="17" t="s">
        <v>66</v>
      </c>
    </row>
    <row r="21" spans="1:2" s="6" customFormat="1" x14ac:dyDescent="0.25">
      <c r="A21" s="6" t="s">
        <v>67</v>
      </c>
    </row>
    <row r="22" spans="1:2" x14ac:dyDescent="0.25">
      <c r="A22" t="s">
        <v>68</v>
      </c>
    </row>
    <row r="23" spans="1:2" x14ac:dyDescent="0.25">
      <c r="A23" t="s">
        <v>69</v>
      </c>
    </row>
    <row r="24" spans="1:2" x14ac:dyDescent="0.25">
      <c r="A24" t="s">
        <v>70</v>
      </c>
    </row>
    <row r="25" spans="1:2" x14ac:dyDescent="0.25">
      <c r="A25" t="s">
        <v>71</v>
      </c>
    </row>
    <row r="27" spans="1:2" s="36" customFormat="1" x14ac:dyDescent="0.25">
      <c r="A27" s="36" t="s">
        <v>72</v>
      </c>
    </row>
  </sheetData>
  <pageMargins left="0.7" right="0.7" top="0.75" bottom="0.75" header="0.3" footer="0.3"/>
  <pageSetup paperSize="9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XFD1048576"/>
    </sheetView>
  </sheetViews>
  <sheetFormatPr defaultColWidth="8.85546875" defaultRowHeight="15" x14ac:dyDescent="0.25"/>
  <cols>
    <col min="1" max="1" width="27" bestFit="1" customWidth="1"/>
    <col min="2" max="2" width="15.85546875" style="28" customWidth="1"/>
    <col min="3" max="3" width="27.140625" style="28" bestFit="1" customWidth="1"/>
    <col min="4" max="4" width="9.42578125" customWidth="1"/>
    <col min="5" max="5" width="60.85546875" customWidth="1"/>
  </cols>
  <sheetData>
    <row r="1" spans="1:5" ht="18.75" x14ac:dyDescent="0.25">
      <c r="A1" s="71" t="s">
        <v>36</v>
      </c>
      <c r="B1" s="72"/>
      <c r="C1" s="40"/>
      <c r="D1" s="5"/>
    </row>
    <row r="2" spans="1:5" ht="30" x14ac:dyDescent="0.25">
      <c r="A2" s="23"/>
      <c r="B2" s="32" t="s">
        <v>51</v>
      </c>
      <c r="C2" s="32" t="s">
        <v>150</v>
      </c>
      <c r="D2" s="24" t="s">
        <v>36</v>
      </c>
    </row>
    <row r="3" spans="1:5" s="6" customFormat="1" ht="15.75" x14ac:dyDescent="0.25">
      <c r="A3" s="25" t="s">
        <v>37</v>
      </c>
      <c r="B3" s="50">
        <v>8813</v>
      </c>
      <c r="C3" s="50">
        <v>10306</v>
      </c>
      <c r="D3" s="51">
        <f>(C3-B3)/B3</f>
        <v>0.16940882786792238</v>
      </c>
      <c r="E3" s="53"/>
    </row>
    <row r="4" spans="1:5" ht="15.75" x14ac:dyDescent="0.25">
      <c r="A4" s="25" t="s">
        <v>38</v>
      </c>
      <c r="B4" s="26">
        <v>6824</v>
      </c>
      <c r="C4" s="26">
        <f>Income!$E$14</f>
        <v>6823</v>
      </c>
      <c r="D4" s="34">
        <f t="shared" ref="D4:D10" si="0">(C4-B4)/B4</f>
        <v>-1.4654161781946072E-4</v>
      </c>
      <c r="E4" s="33"/>
    </row>
    <row r="5" spans="1:5" ht="15.75" x14ac:dyDescent="0.25">
      <c r="A5" s="25" t="s">
        <v>39</v>
      </c>
      <c r="B5" s="26">
        <v>355.18</v>
      </c>
      <c r="C5" s="26">
        <f>Income!$D$16</f>
        <v>1514.92</v>
      </c>
      <c r="D5" s="34">
        <f t="shared" si="0"/>
        <v>3.2652176361281602</v>
      </c>
      <c r="E5" s="33"/>
    </row>
    <row r="6" spans="1:5" ht="15.75" x14ac:dyDescent="0.25">
      <c r="A6" s="25" t="s">
        <v>40</v>
      </c>
      <c r="B6" s="26">
        <v>1224</v>
      </c>
      <c r="C6" s="26">
        <f>Expenditure!$K$49</f>
        <v>1809.2700000000002</v>
      </c>
      <c r="D6" s="34">
        <f t="shared" si="0"/>
        <v>0.47816176470588251</v>
      </c>
      <c r="E6" s="33"/>
    </row>
    <row r="7" spans="1:5" ht="15.75" x14ac:dyDescent="0.25">
      <c r="A7" s="25" t="s">
        <v>41</v>
      </c>
      <c r="B7" s="26">
        <v>0</v>
      </c>
      <c r="C7" s="26">
        <v>0</v>
      </c>
      <c r="D7" s="34">
        <v>0</v>
      </c>
      <c r="E7" s="33"/>
    </row>
    <row r="8" spans="1:5" ht="15.75" x14ac:dyDescent="0.25">
      <c r="A8" s="25" t="s">
        <v>42</v>
      </c>
      <c r="B8" s="26">
        <f>5686.64-B6</f>
        <v>4462.6400000000003</v>
      </c>
      <c r="C8" s="26">
        <f>Expenditure!$E$53</f>
        <v>4947.8599999999997</v>
      </c>
      <c r="D8" s="34">
        <f t="shared" si="0"/>
        <v>0.10872936199200457</v>
      </c>
      <c r="E8" s="33"/>
    </row>
    <row r="9" spans="1:5" s="6" customFormat="1" ht="15.75" x14ac:dyDescent="0.25">
      <c r="A9" s="25" t="s">
        <v>43</v>
      </c>
      <c r="B9" s="50">
        <f>(B3+B4+B5)-(B6+B7+B8)</f>
        <v>10305.540000000001</v>
      </c>
      <c r="C9" s="50">
        <f>(C3+C4+C5)-(C6+C7+C8)</f>
        <v>11886.789999999997</v>
      </c>
      <c r="D9" s="51">
        <f t="shared" si="0"/>
        <v>0.15343688928479207</v>
      </c>
      <c r="E9" s="52"/>
    </row>
    <row r="10" spans="1:5" ht="15.75" x14ac:dyDescent="0.25">
      <c r="A10" s="25" t="s">
        <v>44</v>
      </c>
      <c r="B10" s="26">
        <v>72415</v>
      </c>
      <c r="C10" s="26">
        <f>'Insurance schedule'!$E$16</f>
        <v>72415</v>
      </c>
      <c r="D10" s="34">
        <f t="shared" si="0"/>
        <v>0</v>
      </c>
      <c r="E10" s="33"/>
    </row>
    <row r="11" spans="1:5" ht="15.75" x14ac:dyDescent="0.25">
      <c r="A11" s="25" t="s">
        <v>45</v>
      </c>
      <c r="B11" s="26">
        <v>0</v>
      </c>
      <c r="C11" s="26">
        <v>0</v>
      </c>
      <c r="D11" s="34">
        <v>0</v>
      </c>
      <c r="E11" s="33"/>
    </row>
    <row r="13" spans="1:5" s="6" customFormat="1" x14ac:dyDescent="0.25">
      <c r="A13" s="6" t="s">
        <v>36</v>
      </c>
      <c r="B13" s="6" t="s">
        <v>174</v>
      </c>
      <c r="C13" s="21"/>
    </row>
    <row r="14" spans="1:5" x14ac:dyDescent="0.25">
      <c r="A14" s="57" t="s">
        <v>39</v>
      </c>
      <c r="B14" s="58">
        <f>C5-B5</f>
        <v>1159.74</v>
      </c>
      <c r="C14" s="59" t="s">
        <v>154</v>
      </c>
      <c r="D14" s="59">
        <v>748</v>
      </c>
    </row>
    <row r="15" spans="1:5" x14ac:dyDescent="0.25">
      <c r="A15" s="57" t="s">
        <v>157</v>
      </c>
      <c r="B15" s="59"/>
      <c r="C15" s="59" t="s">
        <v>8</v>
      </c>
      <c r="D15" s="59">
        <v>100</v>
      </c>
    </row>
    <row r="16" spans="1:5" x14ac:dyDescent="0.25">
      <c r="A16" s="57" t="s">
        <v>158</v>
      </c>
      <c r="B16" s="59"/>
      <c r="C16" s="59" t="s">
        <v>155</v>
      </c>
      <c r="D16" s="59">
        <v>150</v>
      </c>
    </row>
    <row r="17" spans="1:5" x14ac:dyDescent="0.25">
      <c r="A17" s="57"/>
      <c r="B17" s="59"/>
      <c r="C17" s="59" t="s">
        <v>156</v>
      </c>
      <c r="D17" s="59">
        <v>270</v>
      </c>
    </row>
    <row r="18" spans="1:5" x14ac:dyDescent="0.25">
      <c r="A18" s="57"/>
      <c r="B18" s="59"/>
      <c r="C18" s="59"/>
      <c r="D18" s="58">
        <f>SUM(D14:D17)</f>
        <v>1268</v>
      </c>
    </row>
    <row r="19" spans="1:5" x14ac:dyDescent="0.25">
      <c r="A19" s="57"/>
      <c r="B19" s="59"/>
      <c r="C19" s="59"/>
      <c r="D19" s="57"/>
    </row>
    <row r="20" spans="1:5" ht="45" x14ac:dyDescent="0.25">
      <c r="A20" s="57" t="s">
        <v>40</v>
      </c>
      <c r="B20" s="59">
        <f>C6-B6</f>
        <v>585.27000000000021</v>
      </c>
      <c r="C20" s="60" t="s">
        <v>160</v>
      </c>
      <c r="D20" s="55"/>
      <c r="E20" s="56"/>
    </row>
    <row r="21" spans="1:5" x14ac:dyDescent="0.25">
      <c r="A21" s="57"/>
      <c r="B21" s="59"/>
      <c r="C21" s="59"/>
      <c r="D21" s="57"/>
    </row>
    <row r="22" spans="1:5" x14ac:dyDescent="0.25">
      <c r="A22" s="57" t="s">
        <v>159</v>
      </c>
      <c r="B22" s="59">
        <f>C8-B8</f>
        <v>485.21999999999935</v>
      </c>
      <c r="C22" s="59" t="s">
        <v>162</v>
      </c>
      <c r="D22" s="26">
        <v>600</v>
      </c>
    </row>
    <row r="23" spans="1:5" x14ac:dyDescent="0.25">
      <c r="A23" s="57"/>
      <c r="B23" s="59"/>
      <c r="C23" s="59" t="s">
        <v>163</v>
      </c>
      <c r="D23" s="26">
        <v>100</v>
      </c>
    </row>
    <row r="24" spans="1:5" x14ac:dyDescent="0.25">
      <c r="A24" s="57"/>
      <c r="B24" s="59"/>
      <c r="C24" s="59" t="s">
        <v>164</v>
      </c>
      <c r="D24" s="26">
        <v>250</v>
      </c>
    </row>
    <row r="25" spans="1:5" x14ac:dyDescent="0.25">
      <c r="A25" s="57"/>
      <c r="B25" s="59"/>
      <c r="C25" s="59" t="s">
        <v>165</v>
      </c>
      <c r="D25" s="26">
        <v>250</v>
      </c>
      <c r="E25" s="48"/>
    </row>
    <row r="26" spans="1:5" x14ac:dyDescent="0.25">
      <c r="A26" s="57"/>
      <c r="B26" s="59"/>
      <c r="C26" s="59"/>
      <c r="D26" s="50">
        <f>SUM(D22:D25)</f>
        <v>1200</v>
      </c>
    </row>
  </sheetData>
  <mergeCells count="1">
    <mergeCell ref="A1:B1"/>
  </mergeCells>
  <printOptions gridLines="1"/>
  <pageMargins left="0.7" right="0.7" top="0.75" bottom="0.75" header="0.3" footer="0.3"/>
  <pageSetup paperSize="9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Income</vt:lpstr>
      <vt:lpstr>Receipts and payments</vt:lpstr>
      <vt:lpstr>revised for audit</vt:lpstr>
      <vt:lpstr>2nd revision audit</vt:lpstr>
      <vt:lpstr>Assets</vt:lpstr>
      <vt:lpstr>Expenditure</vt:lpstr>
      <vt:lpstr>Insurance schedule</vt:lpstr>
      <vt:lpstr>Variances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Swinbank</dc:creator>
  <cp:lastModifiedBy>Lesley Swinbank</cp:lastModifiedBy>
  <cp:lastPrinted>2016-05-22T09:03:30Z</cp:lastPrinted>
  <dcterms:created xsi:type="dcterms:W3CDTF">2014-06-06T08:20:54Z</dcterms:created>
  <dcterms:modified xsi:type="dcterms:W3CDTF">2016-06-11T09:27:24Z</dcterms:modified>
</cp:coreProperties>
</file>