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0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LKS/Dropbox/Hawthorn Parish Council/Finance/Audit/2018 2019/"/>
    </mc:Choice>
  </mc:AlternateContent>
  <xr:revisionPtr revIDLastSave="0" documentId="13_ncr:1_{3FF06ADC-8930-1F4A-9F88-5247AD3F04C6}" xr6:coauthVersionLast="36" xr6:coauthVersionMax="36" xr10:uidLastSave="{00000000-0000-0000-0000-000000000000}"/>
  <bookViews>
    <workbookView xWindow="0" yWindow="460" windowWidth="25600" windowHeight="13440" activeTab="4" xr2:uid="{00000000-000D-0000-FFFF-FFFF00000000}"/>
  </bookViews>
  <sheets>
    <sheet name="Income" sheetId="1" r:id="rId1"/>
    <sheet name="Receipts and payments" sheetId="4" r:id="rId2"/>
    <sheet name="Statement" sheetId="9" r:id="rId3"/>
    <sheet name="Assets" sheetId="5" r:id="rId4"/>
    <sheet name="Expenditure" sheetId="3" r:id="rId5"/>
    <sheet name="VAT" sheetId="8" r:id="rId6"/>
    <sheet name="Insurance schedule" sheetId="7" r:id="rId7"/>
    <sheet name="Variances" sheetId="6" r:id="rId8"/>
  </sheets>
  <definedNames>
    <definedName name="_xlnm._FilterDatabase" localSheetId="4" hidden="1">Expenditure!$A$1:$P$21</definedName>
    <definedName name="_xlnm._FilterDatabase" localSheetId="5" hidden="1">VAT!$A$1:$R$14</definedName>
    <definedName name="_xlnm.Print_Area" localSheetId="3">Assets!$A$1:$I$7</definedName>
    <definedName name="_xlnm.Print_Area" localSheetId="4">Expenditure!$A$1:$P$84</definedName>
    <definedName name="_xlnm.Print_Area" localSheetId="5">VAT!#REF!</definedName>
  </definedNames>
  <calcPr calcId="179021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5" i="3" l="1"/>
  <c r="E55" i="3"/>
  <c r="P50" i="3"/>
  <c r="Q50" i="3"/>
  <c r="P51" i="3"/>
  <c r="Q51" i="3" s="1"/>
  <c r="P52" i="3"/>
  <c r="Q52" i="3" s="1"/>
  <c r="P53" i="3"/>
  <c r="Q53" i="3"/>
  <c r="P54" i="3"/>
  <c r="Q54" i="3"/>
  <c r="A51" i="3"/>
  <c r="A52" i="3" s="1"/>
  <c r="A53" i="3" s="1"/>
  <c r="A54" i="3" s="1"/>
  <c r="P47" i="3" l="1"/>
  <c r="Q47" i="3" s="1"/>
  <c r="P48" i="3"/>
  <c r="Q48" i="3" s="1"/>
  <c r="P49" i="3"/>
  <c r="Q49" i="3" s="1"/>
  <c r="P33" i="3" l="1"/>
  <c r="P34" i="3"/>
  <c r="P45" i="3"/>
  <c r="Q45" i="3" s="1"/>
  <c r="P46" i="3"/>
  <c r="Q46" i="3" s="1"/>
  <c r="A10" i="3"/>
  <c r="A11" i="3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P44" i="3"/>
  <c r="Q44" i="3" s="1"/>
  <c r="P32" i="3"/>
  <c r="Q32" i="3" s="1"/>
  <c r="P31" i="3"/>
  <c r="Q31" i="3" s="1"/>
  <c r="P30" i="3"/>
  <c r="Q30" i="3" s="1"/>
  <c r="P29" i="3"/>
  <c r="Q29" i="3" s="1"/>
  <c r="D7" i="3"/>
  <c r="E7" i="3" s="1"/>
  <c r="D10" i="1"/>
  <c r="C8" i="4"/>
  <c r="E10" i="1"/>
  <c r="B16" i="4"/>
  <c r="C16" i="4" s="1"/>
  <c r="B15" i="4"/>
  <c r="P15" i="3"/>
  <c r="Q15" i="3" s="1"/>
  <c r="P17" i="3"/>
  <c r="Q17" i="3" s="1"/>
  <c r="P18" i="3"/>
  <c r="Q18" i="3" s="1"/>
  <c r="P19" i="3"/>
  <c r="Q19" i="3" s="1"/>
  <c r="P20" i="3"/>
  <c r="Q20" i="3" s="1"/>
  <c r="P21" i="3"/>
  <c r="Q21" i="3" s="1"/>
  <c r="P23" i="3"/>
  <c r="Q23" i="3" s="1"/>
  <c r="P24" i="3"/>
  <c r="Q24" i="3" s="1"/>
  <c r="P25" i="3"/>
  <c r="Q25" i="3" s="1"/>
  <c r="P26" i="3"/>
  <c r="Q26" i="3" s="1"/>
  <c r="P22" i="3"/>
  <c r="Q22" i="3" s="1"/>
  <c r="P27" i="3"/>
  <c r="Q27" i="3" s="1"/>
  <c r="P28" i="3"/>
  <c r="Q28" i="3" s="1"/>
  <c r="Q33" i="3"/>
  <c r="Q34" i="3"/>
  <c r="P10" i="3"/>
  <c r="Q10" i="3" s="1"/>
  <c r="P11" i="3"/>
  <c r="Q11" i="3" s="1"/>
  <c r="P12" i="3"/>
  <c r="Q12" i="3" s="1"/>
  <c r="P13" i="3"/>
  <c r="Q13" i="3" s="1"/>
  <c r="P14" i="3"/>
  <c r="Q14" i="3" s="1"/>
  <c r="P16" i="3"/>
  <c r="Q16" i="3" s="1"/>
  <c r="P35" i="3"/>
  <c r="Q35" i="3" s="1"/>
  <c r="P36" i="3"/>
  <c r="Q36" i="3" s="1"/>
  <c r="P37" i="3"/>
  <c r="Q37" i="3" s="1"/>
  <c r="P38" i="3"/>
  <c r="Q38" i="3" s="1"/>
  <c r="P39" i="3"/>
  <c r="Q39" i="3" s="1"/>
  <c r="P40" i="3"/>
  <c r="Q40" i="3" s="1"/>
  <c r="P41" i="3"/>
  <c r="Q41" i="3" s="1"/>
  <c r="P42" i="3"/>
  <c r="Q42" i="3" s="1"/>
  <c r="P43" i="3"/>
  <c r="Q43" i="3" s="1"/>
  <c r="P9" i="3"/>
  <c r="Q9" i="3" s="1"/>
  <c r="G55" i="3"/>
  <c r="H55" i="3"/>
  <c r="H84" i="3" s="1"/>
  <c r="B21" i="9" s="1"/>
  <c r="I55" i="3"/>
  <c r="I84" i="3" s="1"/>
  <c r="B17" i="9" s="1"/>
  <c r="J55" i="3"/>
  <c r="K55" i="3"/>
  <c r="L55" i="3"/>
  <c r="L84" i="3" s="1"/>
  <c r="B22" i="9" s="1"/>
  <c r="M55" i="3"/>
  <c r="M84" i="3" s="1"/>
  <c r="B20" i="9" s="1"/>
  <c r="N55" i="3"/>
  <c r="N84" i="3" s="1"/>
  <c r="B18" i="9" s="1"/>
  <c r="O55" i="3"/>
  <c r="H10" i="1"/>
  <c r="B13" i="9"/>
  <c r="F10" i="1"/>
  <c r="G10" i="1"/>
  <c r="I10" i="1"/>
  <c r="G84" i="3"/>
  <c r="J84" i="3"/>
  <c r="B24" i="9" s="1"/>
  <c r="K84" i="3"/>
  <c r="B6" i="6" s="1"/>
  <c r="O84" i="3"/>
  <c r="B19" i="9" s="1"/>
  <c r="B3" i="6"/>
  <c r="B4" i="6"/>
  <c r="C13" i="1"/>
  <c r="B5" i="6"/>
  <c r="B9" i="9"/>
  <c r="B14" i="9" s="1"/>
  <c r="C14" i="9" s="1"/>
  <c r="B10" i="9"/>
  <c r="B11" i="9"/>
  <c r="B12" i="9"/>
  <c r="C6" i="9"/>
  <c r="E7" i="5"/>
  <c r="B10" i="6" s="1"/>
  <c r="F7" i="5"/>
  <c r="E19" i="7"/>
  <c r="G7" i="5"/>
  <c r="H7" i="5"/>
  <c r="J7" i="5"/>
  <c r="I7" i="5"/>
  <c r="F84" i="3" l="1"/>
  <c r="B34" i="9" s="1"/>
  <c r="C34" i="9" s="1"/>
  <c r="B23" i="9"/>
  <c r="P84" i="3"/>
  <c r="Q55" i="3"/>
  <c r="Q84" i="3" s="1"/>
  <c r="P55" i="3"/>
  <c r="E84" i="3"/>
  <c r="C87" i="3" s="1"/>
  <c r="B8" i="6" s="1"/>
  <c r="B9" i="6" s="1"/>
  <c r="C9" i="4"/>
  <c r="C11" i="4" s="1"/>
  <c r="D16" i="4" s="1"/>
  <c r="B25" i="9"/>
  <c r="B26" i="9" s="1"/>
  <c r="C26" i="9" s="1"/>
  <c r="C28" i="9" s="1"/>
</calcChain>
</file>

<file path=xl/sharedStrings.xml><?xml version="1.0" encoding="utf-8"?>
<sst xmlns="http://schemas.openxmlformats.org/spreadsheetml/2006/main" count="262" uniqueCount="195">
  <si>
    <t>Payee</t>
  </si>
  <si>
    <t>Amount</t>
  </si>
  <si>
    <t>VAT</t>
  </si>
  <si>
    <t>Date</t>
  </si>
  <si>
    <t>Details</t>
  </si>
  <si>
    <t>Training</t>
  </si>
  <si>
    <t>Cheque</t>
  </si>
  <si>
    <t>Interest</t>
  </si>
  <si>
    <t>Precept</t>
  </si>
  <si>
    <t>LCTSG</t>
  </si>
  <si>
    <t>Total</t>
  </si>
  <si>
    <t>Admin</t>
  </si>
  <si>
    <t>Open Sp</t>
  </si>
  <si>
    <t>Community</t>
  </si>
  <si>
    <t>Unpres</t>
  </si>
  <si>
    <t>Receipts</t>
  </si>
  <si>
    <t>Location</t>
  </si>
  <si>
    <t>Value 2013 / 2014</t>
  </si>
  <si>
    <t>Value 2012 / 2013</t>
  </si>
  <si>
    <t>Notice board 1</t>
  </si>
  <si>
    <t>Village Green</t>
  </si>
  <si>
    <t>Froud &amp; Sons</t>
  </si>
  <si>
    <t>Notice board 2</t>
  </si>
  <si>
    <t>West Lane/High West Lane</t>
  </si>
  <si>
    <t xml:space="preserve"> Playground Equipment</t>
  </si>
  <si>
    <t>Hawthorn Play Area</t>
  </si>
  <si>
    <t>Brambledown</t>
  </si>
  <si>
    <t>Supplier</t>
  </si>
  <si>
    <t>Value 2014 / 2015</t>
  </si>
  <si>
    <t>Christmas Tree lights</t>
  </si>
  <si>
    <t>Variances</t>
  </si>
  <si>
    <t>Balances brought forward</t>
  </si>
  <si>
    <t>Annual Precept</t>
  </si>
  <si>
    <t>Total Other receipts</t>
  </si>
  <si>
    <t>Staff Costs</t>
  </si>
  <si>
    <t>Loan interest</t>
  </si>
  <si>
    <t>All other payments</t>
  </si>
  <si>
    <t>Balances carried forward</t>
  </si>
  <si>
    <t>Total fixed assets</t>
  </si>
  <si>
    <t>Total Borrowings</t>
  </si>
  <si>
    <t>Outside Stapyleton Arms</t>
  </si>
  <si>
    <t>Christmas Plus</t>
  </si>
  <si>
    <t>Hawthorn Parish Council</t>
  </si>
  <si>
    <t>General Gates and fences</t>
  </si>
  <si>
    <t>Around play area</t>
  </si>
  <si>
    <t>No buildings</t>
  </si>
  <si>
    <t xml:space="preserve">Property </t>
  </si>
  <si>
    <t>Business interuption</t>
  </si>
  <si>
    <t>Not needed</t>
  </si>
  <si>
    <t xml:space="preserve">Employer's Liability </t>
  </si>
  <si>
    <t>Public Liabiity</t>
  </si>
  <si>
    <t>Fidelity</t>
  </si>
  <si>
    <t>Libel and slander</t>
  </si>
  <si>
    <t>Officials Indemnity</t>
  </si>
  <si>
    <t xml:space="preserve">Personl accident </t>
  </si>
  <si>
    <t>Legal expences</t>
  </si>
  <si>
    <t>Insurance Summary</t>
  </si>
  <si>
    <t>Small village green and footpaths</t>
  </si>
  <si>
    <t>Events</t>
  </si>
  <si>
    <t>Switch on Christmas Tree lights</t>
  </si>
  <si>
    <t>Big Lunch</t>
  </si>
  <si>
    <t>Open garden Walk</t>
  </si>
  <si>
    <t>Sunflower competition</t>
  </si>
  <si>
    <t>There is currently a 5% discount for a Quaity Council from AON</t>
  </si>
  <si>
    <t>TOTALS</t>
  </si>
  <si>
    <t>Other</t>
  </si>
  <si>
    <t xml:space="preserve">Receipts To date </t>
  </si>
  <si>
    <t>Payments to date</t>
  </si>
  <si>
    <t>Current</t>
  </si>
  <si>
    <t>Business</t>
  </si>
  <si>
    <t>Value 2015 / 2016</t>
  </si>
  <si>
    <t>Opening Balances</t>
  </si>
  <si>
    <t>Defibrillator</t>
  </si>
  <si>
    <t xml:space="preserve"> </t>
  </si>
  <si>
    <t>Capital</t>
  </si>
  <si>
    <t>Value 2016 / 2017</t>
  </si>
  <si>
    <t>Outside community Centre</t>
  </si>
  <si>
    <t>Wel Medical</t>
  </si>
  <si>
    <t>Value 2016 / 2017 from Asset Register</t>
  </si>
  <si>
    <t>Closing balances</t>
  </si>
  <si>
    <t>Less u/p to date</t>
  </si>
  <si>
    <t>Chair Allow</t>
  </si>
  <si>
    <t xml:space="preserve">DCC </t>
  </si>
  <si>
    <t>WelMedical</t>
  </si>
  <si>
    <t>2018</t>
  </si>
  <si>
    <t>Hawthorn Parish Council  : Receipts 2017 / 2018</t>
  </si>
  <si>
    <t>Vat</t>
  </si>
  <si>
    <t>Donations</t>
  </si>
  <si>
    <t>Flowerpot Exhibition</t>
  </si>
  <si>
    <t>Outside Community Centre</t>
  </si>
  <si>
    <t>Smart TV</t>
  </si>
  <si>
    <t>Inside community Centre</t>
  </si>
  <si>
    <t>Seats and benches</t>
  </si>
  <si>
    <t>Not insured</t>
  </si>
  <si>
    <t>Covered for public liability</t>
  </si>
  <si>
    <t>Grant Community Plant</t>
  </si>
  <si>
    <t>Value 2017 / 2018</t>
  </si>
  <si>
    <t>Year ending 31st March 2018</t>
  </si>
  <si>
    <t>Income</t>
  </si>
  <si>
    <t>Receipts and Payments Statement</t>
  </si>
  <si>
    <t>Payments</t>
  </si>
  <si>
    <t>Administration</t>
  </si>
  <si>
    <t>Salaries</t>
  </si>
  <si>
    <t>Open Spaces</t>
  </si>
  <si>
    <t>Community and events</t>
  </si>
  <si>
    <t>Chairman's Allowance</t>
  </si>
  <si>
    <t>Represented by</t>
  </si>
  <si>
    <t>Brought Forward</t>
  </si>
  <si>
    <t>Closing Balances</t>
  </si>
  <si>
    <t xml:space="preserve">Other receipts </t>
  </si>
  <si>
    <t>Other payments</t>
  </si>
  <si>
    <t>Increase/Decrease</t>
  </si>
  <si>
    <t xml:space="preserve">Staff </t>
  </si>
  <si>
    <t>Less U/P</t>
  </si>
  <si>
    <t>ICO</t>
  </si>
  <si>
    <t>Mutts Butts</t>
  </si>
  <si>
    <t>dawn til Dusk</t>
  </si>
  <si>
    <t>pre year</t>
  </si>
  <si>
    <t xml:space="preserve">Toal prev year </t>
  </si>
  <si>
    <t>Amazon</t>
  </si>
  <si>
    <t>Printer toner</t>
  </si>
  <si>
    <t>Sunflower seeds</t>
  </si>
  <si>
    <t>Gordon Fletcher</t>
  </si>
  <si>
    <t>Internal Audit</t>
  </si>
  <si>
    <t>Came and Co</t>
  </si>
  <si>
    <t>Insurance</t>
  </si>
  <si>
    <t>Poo bags</t>
  </si>
  <si>
    <t>Dusk til Dawn</t>
  </si>
  <si>
    <t>Deposit entertainment</t>
  </si>
  <si>
    <t>Register</t>
  </si>
  <si>
    <t>2018 /2019</t>
  </si>
  <si>
    <t>Cancelled</t>
  </si>
  <si>
    <t>CDALC</t>
  </si>
  <si>
    <t>Subs</t>
  </si>
  <si>
    <t>Community Centre</t>
  </si>
  <si>
    <t>Com Plant</t>
  </si>
  <si>
    <t>disk til dawn</t>
  </si>
  <si>
    <t>sainsbury</t>
  </si>
  <si>
    <t>HMRC</t>
  </si>
  <si>
    <t>paid</t>
  </si>
  <si>
    <t>Hawthorn Landscaping</t>
  </si>
  <si>
    <t>Bedding Plants</t>
  </si>
  <si>
    <t>NALC</t>
  </si>
  <si>
    <t>Quality Gold Award</t>
  </si>
  <si>
    <t>Hawthorn Comm Centre</t>
  </si>
  <si>
    <t>WiFi</t>
  </si>
  <si>
    <t>barclays</t>
  </si>
  <si>
    <t>interest</t>
  </si>
  <si>
    <t>Donation</t>
  </si>
  <si>
    <t>CAB</t>
  </si>
  <si>
    <t>Microsoft Office</t>
  </si>
  <si>
    <t>Subscription</t>
  </si>
  <si>
    <t>Glasdon</t>
  </si>
  <si>
    <t>2 Seats</t>
  </si>
  <si>
    <t>Land registry</t>
  </si>
  <si>
    <t xml:space="preserve">Plan </t>
  </si>
  <si>
    <t>Lesley Swinbank</t>
  </si>
  <si>
    <t>6 Month salary</t>
  </si>
  <si>
    <t>One.com</t>
  </si>
  <si>
    <t>Website</t>
  </si>
  <si>
    <t>Parker Bulbs</t>
  </si>
  <si>
    <t>Bulbs</t>
  </si>
  <si>
    <t>Frame award</t>
  </si>
  <si>
    <t>SLCC</t>
  </si>
  <si>
    <t>Training AA</t>
  </si>
  <si>
    <t>Richardsons</t>
  </si>
  <si>
    <t>Vouchers</t>
  </si>
  <si>
    <t>PAYE</t>
  </si>
  <si>
    <t>Glosticks</t>
  </si>
  <si>
    <t>Santa Gifts</t>
  </si>
  <si>
    <t>CTP</t>
  </si>
  <si>
    <t xml:space="preserve">Training </t>
  </si>
  <si>
    <t xml:space="preserve">Glasses </t>
  </si>
  <si>
    <t>Plantscape</t>
  </si>
  <si>
    <t>Poppy Wreath</t>
  </si>
  <si>
    <t xml:space="preserve">British Legion </t>
  </si>
  <si>
    <t>Krazy Kev</t>
  </si>
  <si>
    <t>Hedging</t>
  </si>
  <si>
    <t>Hedges direct</t>
  </si>
  <si>
    <t>Hawthorn Landscapes</t>
  </si>
  <si>
    <t xml:space="preserve">Hedging etc </t>
  </si>
  <si>
    <t>Sainsburys</t>
  </si>
  <si>
    <t>Mince pies etc</t>
  </si>
  <si>
    <t xml:space="preserve">Glasdons </t>
  </si>
  <si>
    <t>2 new seatas</t>
  </si>
  <si>
    <t>Planters CPP</t>
  </si>
  <si>
    <t>Pittington Brass band</t>
  </si>
  <si>
    <t>Carols</t>
  </si>
  <si>
    <t>cancelled</t>
  </si>
  <si>
    <t>Christmas Tree</t>
  </si>
  <si>
    <t>Grasscutting</t>
  </si>
  <si>
    <t>Planting etc</t>
  </si>
  <si>
    <t>Horns Garden centre</t>
  </si>
  <si>
    <t>Asda</t>
  </si>
  <si>
    <t>Chocolates etc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</si>
</sst>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£&quot;#,##0;[Red]\-&quot;£&quot;#,##0"/>
    <numFmt numFmtId="165" formatCode="&quot;£&quot;#,##0.00;[Red]\-&quot;£&quot;#,##0.00"/>
    <numFmt numFmtId="166" formatCode="&quot;£&quot;#,##0.00"/>
    <numFmt numFmtId="167" formatCode="&quot;£&quot;#,##0"/>
    <numFmt numFmtId="168" formatCode="dd/mm/yyyy;@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5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95">
    <xf numFmtId="0" fontId="0" fillId="0" borderId="0" xfId="0"/>
    <xf numFmtId="166" fontId="6" fillId="0" borderId="0" xfId="0" applyNumberFormat="1" applyFont="1" applyAlignment="1">
      <alignment vertical="top" wrapText="1"/>
    </xf>
    <xf numFmtId="166" fontId="5" fillId="0" borderId="0" xfId="0" applyNumberFormat="1" applyFont="1" applyAlignment="1">
      <alignment vertical="top" wrapText="1"/>
    </xf>
    <xf numFmtId="14" fontId="6" fillId="0" borderId="0" xfId="0" applyNumberFormat="1" applyFont="1" applyAlignment="1">
      <alignment horizontal="left" vertical="top" wrapText="1"/>
    </xf>
    <xf numFmtId="14" fontId="5" fillId="0" borderId="0" xfId="0" applyNumberFormat="1" applyFont="1" applyAlignment="1">
      <alignment horizontal="left" vertical="top" wrapText="1"/>
    </xf>
    <xf numFmtId="0" fontId="7" fillId="0" borderId="0" xfId="0" applyFont="1"/>
    <xf numFmtId="14" fontId="6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0" fontId="7" fillId="0" borderId="0" xfId="0" applyFont="1" applyAlignment="1">
      <alignment vertical="center" wrapText="1"/>
    </xf>
    <xf numFmtId="166" fontId="7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7" fontId="0" fillId="0" borderId="0" xfId="0" applyNumberFormat="1" applyAlignment="1">
      <alignment horizontal="right" vertical="center" wrapText="1"/>
    </xf>
    <xf numFmtId="166" fontId="0" fillId="0" borderId="0" xfId="0" applyNumberFormat="1" applyAlignment="1">
      <alignment vertical="center" wrapText="1"/>
    </xf>
    <xf numFmtId="165" fontId="0" fillId="0" borderId="0" xfId="0" applyNumberFormat="1" applyAlignment="1">
      <alignment horizontal="right" vertical="center" wrapText="1"/>
    </xf>
    <xf numFmtId="166" fontId="7" fillId="0" borderId="0" xfId="0" applyNumberFormat="1" applyFont="1"/>
    <xf numFmtId="165" fontId="7" fillId="0" borderId="0" xfId="0" applyNumberFormat="1" applyFont="1"/>
    <xf numFmtId="0" fontId="9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 vertical="top"/>
    </xf>
    <xf numFmtId="164" fontId="0" fillId="0" borderId="0" xfId="0" applyNumberFormat="1" applyAlignment="1">
      <alignment vertical="center" wrapText="1"/>
    </xf>
    <xf numFmtId="166" fontId="0" fillId="0" borderId="0" xfId="0" applyNumberFormat="1"/>
    <xf numFmtId="0" fontId="9" fillId="0" borderId="0" xfId="0" applyFont="1"/>
    <xf numFmtId="166" fontId="9" fillId="0" borderId="0" xfId="0" applyNumberFormat="1" applyFont="1"/>
    <xf numFmtId="166" fontId="7" fillId="0" borderId="0" xfId="0" quotePrefix="1" applyNumberFormat="1" applyFont="1" applyAlignment="1">
      <alignment horizontal="center" vertical="top"/>
    </xf>
    <xf numFmtId="164" fontId="0" fillId="0" borderId="0" xfId="0" applyNumberFormat="1"/>
    <xf numFmtId="0" fontId="11" fillId="0" borderId="0" xfId="0" applyFont="1"/>
    <xf numFmtId="0" fontId="0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4" fontId="5" fillId="0" borderId="0" xfId="0" applyNumberFormat="1" applyFont="1" applyAlignment="1">
      <alignment vertical="top" wrapText="1"/>
    </xf>
    <xf numFmtId="0" fontId="7" fillId="0" borderId="0" xfId="0" applyFont="1" applyAlignment="1">
      <alignment horizontal="right" vertical="center" wrapText="1"/>
    </xf>
    <xf numFmtId="0" fontId="13" fillId="0" borderId="0" xfId="0" applyFont="1"/>
    <xf numFmtId="168" fontId="13" fillId="0" borderId="0" xfId="0" applyNumberFormat="1" applyFont="1"/>
    <xf numFmtId="168" fontId="13" fillId="0" borderId="0" xfId="0" applyNumberFormat="1" applyFont="1" applyAlignment="1">
      <alignment horizontal="left" vertical="top" wrapText="1"/>
    </xf>
    <xf numFmtId="166" fontId="13" fillId="0" borderId="0" xfId="0" applyNumberFormat="1" applyFont="1" applyAlignment="1">
      <alignment vertical="top" wrapText="1"/>
    </xf>
    <xf numFmtId="166" fontId="14" fillId="0" borderId="0" xfId="0" applyNumberFormat="1" applyFont="1" applyAlignment="1">
      <alignment vertical="top" wrapText="1"/>
    </xf>
    <xf numFmtId="166" fontId="4" fillId="0" borderId="0" xfId="0" applyNumberFormat="1" applyFont="1"/>
    <xf numFmtId="0" fontId="4" fillId="0" borderId="0" xfId="0" applyFont="1"/>
    <xf numFmtId="3" fontId="7" fillId="0" borderId="0" xfId="0" applyNumberFormat="1" applyFont="1" applyAlignment="1">
      <alignment vertical="top" wrapText="1"/>
    </xf>
    <xf numFmtId="0" fontId="0" fillId="0" borderId="0" xfId="0" applyAlignment="1">
      <alignment vertical="top"/>
    </xf>
    <xf numFmtId="166" fontId="3" fillId="0" borderId="0" xfId="0" applyNumberFormat="1" applyFont="1"/>
    <xf numFmtId="1" fontId="14" fillId="0" borderId="0" xfId="0" applyNumberFormat="1" applyFont="1" applyAlignment="1">
      <alignment vertical="top" wrapText="1"/>
    </xf>
    <xf numFmtId="166" fontId="2" fillId="0" borderId="0" xfId="0" applyNumberFormat="1" applyFont="1"/>
    <xf numFmtId="166" fontId="18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14" fontId="5" fillId="0" borderId="0" xfId="0" applyNumberFormat="1" applyFont="1" applyAlignment="1">
      <alignment vertical="top" wrapText="1"/>
    </xf>
    <xf numFmtId="14" fontId="12" fillId="0" borderId="0" xfId="0" applyNumberFormat="1" applyFont="1" applyAlignment="1">
      <alignment vertical="top" wrapText="1"/>
    </xf>
    <xf numFmtId="14" fontId="5" fillId="0" borderId="0" xfId="0" applyNumberFormat="1" applyFont="1" applyAlignment="1">
      <alignment vertical="top" wrapText="1"/>
    </xf>
    <xf numFmtId="1" fontId="13" fillId="0" borderId="0" xfId="0" applyNumberFormat="1" applyFont="1" applyAlignment="1">
      <alignment vertical="top" wrapText="1"/>
    </xf>
    <xf numFmtId="3" fontId="0" fillId="0" borderId="0" xfId="0" applyNumberFormat="1" applyAlignment="1">
      <alignment vertical="top"/>
    </xf>
    <xf numFmtId="0" fontId="7" fillId="0" borderId="0" xfId="0" applyFont="1" applyAlignment="1">
      <alignment vertical="top"/>
    </xf>
    <xf numFmtId="166" fontId="0" fillId="0" borderId="0" xfId="0" applyNumberFormat="1" applyAlignment="1">
      <alignment vertical="top"/>
    </xf>
    <xf numFmtId="166" fontId="7" fillId="0" borderId="0" xfId="0" applyNumberFormat="1" applyFont="1" applyAlignment="1">
      <alignment vertical="top"/>
    </xf>
    <xf numFmtId="3" fontId="7" fillId="0" borderId="0" xfId="0" applyNumberFormat="1" applyFont="1" applyAlignment="1">
      <alignment vertical="top"/>
    </xf>
    <xf numFmtId="167" fontId="0" fillId="0" borderId="0" xfId="0" applyNumberFormat="1" applyFont="1" applyAlignment="1">
      <alignment vertical="top"/>
    </xf>
    <xf numFmtId="9" fontId="0" fillId="0" borderId="0" xfId="0" applyNumberFormat="1" applyFont="1" applyAlignment="1">
      <alignment vertical="top" wrapText="1"/>
    </xf>
    <xf numFmtId="3" fontId="0" fillId="0" borderId="0" xfId="0" applyNumberFormat="1" applyAlignment="1">
      <alignment horizontal="center" vertical="top"/>
    </xf>
    <xf numFmtId="3" fontId="7" fillId="0" borderId="0" xfId="0" quotePrefix="1" applyNumberFormat="1" applyFont="1" applyAlignment="1">
      <alignment horizontal="center" vertical="top"/>
    </xf>
    <xf numFmtId="3" fontId="0" fillId="0" borderId="0" xfId="0" applyNumberFormat="1" applyFont="1" applyAlignment="1">
      <alignment vertical="top"/>
    </xf>
    <xf numFmtId="3" fontId="0" fillId="0" borderId="0" xfId="0" applyNumberFormat="1" applyFont="1" applyAlignment="1">
      <alignment vertical="top" wrapText="1"/>
    </xf>
    <xf numFmtId="1" fontId="13" fillId="0" borderId="0" xfId="0" applyNumberFormat="1" applyFont="1" applyAlignment="1">
      <alignment vertical="top"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166" fontId="13" fillId="0" borderId="0" xfId="0" applyNumberFormat="1" applyFont="1" applyAlignment="1">
      <alignment vertical="top"/>
    </xf>
    <xf numFmtId="168" fontId="13" fillId="0" borderId="0" xfId="0" applyNumberFormat="1" applyFont="1" applyAlignment="1">
      <alignment vertical="top"/>
    </xf>
    <xf numFmtId="0" fontId="0" fillId="0" borderId="0" xfId="0" applyFont="1"/>
    <xf numFmtId="166" fontId="1" fillId="0" borderId="0" xfId="0" applyNumberFormat="1" applyFont="1"/>
    <xf numFmtId="166" fontId="0" fillId="0" borderId="0" xfId="0" applyNumberFormat="1" applyFont="1"/>
    <xf numFmtId="0" fontId="10" fillId="0" borderId="0" xfId="0" applyFont="1" applyAlignment="1">
      <alignment horizontal="center" vertical="top"/>
    </xf>
    <xf numFmtId="1" fontId="13" fillId="0" borderId="0" xfId="0" applyNumberFormat="1" applyFont="1" applyAlignment="1">
      <alignment vertical="top" wrapText="1"/>
    </xf>
    <xf numFmtId="0" fontId="13" fillId="0" borderId="0" xfId="0" applyFont="1" applyAlignment="1">
      <alignment vertical="top" wrapText="1"/>
    </xf>
    <xf numFmtId="167" fontId="18" fillId="0" borderId="0" xfId="0" applyNumberFormat="1" applyFont="1"/>
    <xf numFmtId="1" fontId="13" fillId="0" borderId="0" xfId="0" applyNumberFormat="1" applyFont="1" applyAlignment="1">
      <alignment vertical="top" wrapText="1"/>
    </xf>
    <xf numFmtId="168" fontId="13" fillId="0" borderId="0" xfId="0" applyNumberFormat="1" applyFont="1" applyAlignment="1">
      <alignment vertical="top" wrapText="1"/>
    </xf>
    <xf numFmtId="168" fontId="14" fillId="0" borderId="0" xfId="0" applyNumberFormat="1" applyFont="1" applyAlignment="1">
      <alignment vertical="top" wrapText="1"/>
    </xf>
    <xf numFmtId="1" fontId="13" fillId="0" borderId="0" xfId="0" applyNumberFormat="1" applyFont="1" applyAlignment="1">
      <alignment vertical="top" wrapText="1"/>
    </xf>
    <xf numFmtId="1" fontId="13" fillId="0" borderId="0" xfId="0" applyNumberFormat="1" applyFont="1" applyAlignment="1">
      <alignment vertical="top" wrapText="1"/>
    </xf>
    <xf numFmtId="1" fontId="13" fillId="0" borderId="0" xfId="0" applyNumberFormat="1" applyFont="1" applyAlignment="1">
      <alignment vertical="top" wrapText="1"/>
    </xf>
    <xf numFmtId="1" fontId="13" fillId="0" borderId="0" xfId="0" applyNumberFormat="1" applyFont="1" applyAlignment="1">
      <alignment vertical="top" wrapText="1"/>
    </xf>
    <xf numFmtId="1" fontId="13" fillId="0" borderId="0" xfId="0" applyNumberFormat="1" applyFont="1" applyAlignment="1">
      <alignment vertical="top" wrapText="1"/>
    </xf>
    <xf numFmtId="1" fontId="13" fillId="0" borderId="0" xfId="0" applyNumberFormat="1" applyFont="1" applyAlignment="1">
      <alignment vertical="top" wrapText="1"/>
    </xf>
    <xf numFmtId="1" fontId="13" fillId="0" borderId="0" xfId="0" applyNumberFormat="1" applyFont="1" applyAlignment="1">
      <alignment vertical="top" wrapText="1"/>
    </xf>
    <xf numFmtId="1" fontId="5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1" fontId="8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14" fontId="5" fillId="0" borderId="0" xfId="0" applyNumberFormat="1" applyFont="1" applyAlignment="1">
      <alignment vertical="top" wrapText="1"/>
    </xf>
    <xf numFmtId="14" fontId="12" fillId="0" borderId="0" xfId="0" applyNumberFormat="1" applyFont="1" applyAlignment="1">
      <alignment vertical="top" wrapText="1"/>
    </xf>
    <xf numFmtId="166" fontId="8" fillId="0" borderId="0" xfId="0" applyNumberFormat="1" applyFont="1" applyAlignment="1">
      <alignment vertical="top" wrapText="1"/>
    </xf>
    <xf numFmtId="0" fontId="9" fillId="0" borderId="0" xfId="0" applyFont="1" applyAlignment="1"/>
    <xf numFmtId="0" fontId="7" fillId="0" borderId="0" xfId="0" applyFont="1" applyAlignment="1">
      <alignment vertical="top" wrapText="1"/>
    </xf>
    <xf numFmtId="0" fontId="0" fillId="0" borderId="0" xfId="0" applyAlignment="1"/>
    <xf numFmtId="1" fontId="13" fillId="0" borderId="0" xfId="0" applyNumberFormat="1" applyFont="1" applyAlignment="1">
      <alignment vertical="top" wrapText="1"/>
    </xf>
    <xf numFmtId="0" fontId="13" fillId="0" borderId="0" xfId="0" applyFont="1" applyAlignment="1">
      <alignment vertical="top" wrapText="1"/>
    </xf>
    <xf numFmtId="3" fontId="0" fillId="0" borderId="0" xfId="0" applyNumberFormat="1" applyAlignment="1">
      <alignment vertical="top" wrapText="1"/>
    </xf>
    <xf numFmtId="0" fontId="0" fillId="0" borderId="0" xfId="0" applyAlignment="1">
      <alignment vertical="top"/>
    </xf>
  </cellXfs>
  <cellStyles count="6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"/>
  <sheetViews>
    <sheetView workbookViewId="0">
      <selection activeCell="J16" sqref="J16"/>
    </sheetView>
  </sheetViews>
  <sheetFormatPr baseColWidth="10" defaultColWidth="8.83203125" defaultRowHeight="17" customHeight="1" x14ac:dyDescent="0.2"/>
  <cols>
    <col min="1" max="1" width="10.1640625" style="44" bestFit="1" customWidth="1"/>
    <col min="2" max="2" width="14.1640625" style="4" customWidth="1"/>
    <col min="3" max="3" width="18.1640625" style="2" customWidth="1"/>
    <col min="4" max="4" width="12.1640625" style="28" customWidth="1"/>
    <col min="5" max="5" width="9.1640625" style="2" bestFit="1" customWidth="1"/>
    <col min="6" max="6" width="8.6640625" style="2" customWidth="1"/>
    <col min="7" max="7" width="10" style="2" customWidth="1"/>
    <col min="8" max="8" width="8.83203125" style="2" customWidth="1"/>
    <col min="9" max="9" width="9.83203125" style="2" customWidth="1"/>
    <col min="10" max="10" width="11.83203125" style="2" customWidth="1"/>
    <col min="11" max="11" width="9.33203125" style="2" bestFit="1" customWidth="1"/>
    <col min="12" max="13" width="8.83203125" style="2"/>
    <col min="14" max="14" width="9.5" style="2" bestFit="1" customWidth="1"/>
    <col min="15" max="16384" width="8.83203125" style="2"/>
  </cols>
  <sheetData>
    <row r="1" spans="1:9" ht="17" customHeight="1" x14ac:dyDescent="0.2">
      <c r="A1" s="86" t="s">
        <v>85</v>
      </c>
      <c r="B1" s="82"/>
      <c r="C1" s="82"/>
      <c r="D1" s="82"/>
      <c r="E1" s="82"/>
      <c r="F1" s="82"/>
      <c r="G1" s="82"/>
    </row>
    <row r="2" spans="1:9" ht="17" customHeight="1" x14ac:dyDescent="0.2">
      <c r="A2" s="45"/>
      <c r="B2" s="43"/>
      <c r="C2" s="43"/>
      <c r="D2" s="43"/>
      <c r="E2" s="43"/>
      <c r="F2" s="43"/>
      <c r="G2" s="43"/>
    </row>
    <row r="3" spans="1:9" s="1" customFormat="1" ht="17" customHeight="1" x14ac:dyDescent="0.2">
      <c r="A3" s="83" t="s">
        <v>15</v>
      </c>
      <c r="B3" s="84"/>
      <c r="C3" s="84"/>
      <c r="D3" s="84"/>
      <c r="E3" s="1" t="s">
        <v>8</v>
      </c>
      <c r="F3" s="1" t="s">
        <v>9</v>
      </c>
      <c r="G3" s="1" t="s">
        <v>2</v>
      </c>
      <c r="H3" s="1" t="s">
        <v>7</v>
      </c>
      <c r="I3" s="1" t="s">
        <v>65</v>
      </c>
    </row>
    <row r="4" spans="1:9" ht="17" customHeight="1" x14ac:dyDescent="0.2">
      <c r="A4" s="44">
        <v>43191</v>
      </c>
      <c r="B4" s="7" t="s">
        <v>82</v>
      </c>
      <c r="C4" s="7" t="s">
        <v>8</v>
      </c>
      <c r="D4" s="2">
        <v>8606</v>
      </c>
      <c r="E4" s="70">
        <v>8606</v>
      </c>
    </row>
    <row r="5" spans="1:9" ht="17" customHeight="1" x14ac:dyDescent="0.2">
      <c r="A5" s="44">
        <v>42827</v>
      </c>
      <c r="B5" s="7" t="s">
        <v>82</v>
      </c>
      <c r="C5" s="26" t="s">
        <v>9</v>
      </c>
      <c r="D5" s="2">
        <v>29</v>
      </c>
      <c r="E5" s="70"/>
      <c r="F5" s="2">
        <v>29</v>
      </c>
    </row>
    <row r="6" spans="1:9" ht="17" customHeight="1" x14ac:dyDescent="0.2">
      <c r="A6" s="44">
        <v>43252</v>
      </c>
      <c r="B6" s="4" t="s">
        <v>138</v>
      </c>
      <c r="C6" s="2" t="s">
        <v>2</v>
      </c>
      <c r="D6" s="2">
        <v>586.29999999999995</v>
      </c>
      <c r="G6" s="2">
        <v>586.29999999999995</v>
      </c>
    </row>
    <row r="7" spans="1:9" ht="17" customHeight="1" x14ac:dyDescent="0.2">
      <c r="A7" s="44">
        <v>43282</v>
      </c>
      <c r="B7" s="4" t="s">
        <v>146</v>
      </c>
      <c r="C7" s="2" t="s">
        <v>147</v>
      </c>
      <c r="D7" s="2">
        <v>4.45</v>
      </c>
      <c r="H7" s="2">
        <v>4.45</v>
      </c>
    </row>
    <row r="8" spans="1:9" ht="17" customHeight="1" x14ac:dyDescent="0.2">
      <c r="A8" s="44">
        <v>43346</v>
      </c>
      <c r="B8" s="4" t="s">
        <v>146</v>
      </c>
      <c r="C8" s="2" t="s">
        <v>147</v>
      </c>
      <c r="D8" s="2">
        <v>4.72</v>
      </c>
      <c r="H8" s="2">
        <v>4.72</v>
      </c>
    </row>
    <row r="9" spans="1:9" ht="17" customHeight="1" x14ac:dyDescent="0.2">
      <c r="A9" s="46">
        <v>43164</v>
      </c>
      <c r="D9" s="2"/>
    </row>
    <row r="10" spans="1:9" s="1" customFormat="1" ht="17" customHeight="1" x14ac:dyDescent="0.2">
      <c r="A10" s="6" t="s">
        <v>10</v>
      </c>
      <c r="B10" s="3"/>
      <c r="D10" s="1">
        <f>SUM(D4:D9)</f>
        <v>9230.4699999999993</v>
      </c>
      <c r="E10" s="1">
        <f t="shared" ref="E10:I10" si="0">SUM(E4:E9)</f>
        <v>8606</v>
      </c>
      <c r="F10" s="1">
        <f t="shared" si="0"/>
        <v>29</v>
      </c>
      <c r="G10" s="1">
        <f t="shared" si="0"/>
        <v>586.29999999999995</v>
      </c>
      <c r="H10" s="1">
        <f t="shared" si="0"/>
        <v>9.17</v>
      </c>
      <c r="I10" s="1">
        <f t="shared" si="0"/>
        <v>0</v>
      </c>
    </row>
    <row r="11" spans="1:9" ht="17" customHeight="1" x14ac:dyDescent="0.2">
      <c r="D11" s="2"/>
    </row>
    <row r="12" spans="1:9" ht="17" customHeight="1" x14ac:dyDescent="0.2">
      <c r="A12" s="85"/>
      <c r="B12" s="82"/>
      <c r="C12" s="82"/>
      <c r="D12" s="1"/>
    </row>
    <row r="13" spans="1:9" ht="17" customHeight="1" x14ac:dyDescent="0.2">
      <c r="A13" s="85" t="s">
        <v>109</v>
      </c>
      <c r="B13" s="82"/>
      <c r="C13" s="2">
        <f>D10-E10</f>
        <v>624.46999999999935</v>
      </c>
    </row>
    <row r="51" spans="1:2" ht="17" customHeight="1" x14ac:dyDescent="0.2">
      <c r="A51" s="81"/>
      <c r="B51" s="82"/>
    </row>
  </sheetData>
  <mergeCells count="5">
    <mergeCell ref="A51:B51"/>
    <mergeCell ref="A3:D3"/>
    <mergeCell ref="A12:C12"/>
    <mergeCell ref="A1:G1"/>
    <mergeCell ref="A13:B13"/>
  </mergeCells>
  <phoneticPr fontId="17" type="noConversion"/>
  <printOptions headings="1" gridLines="1"/>
  <pageMargins left="0.25" right="0.25" top="0.75" bottom="0.75" header="0.3" footer="0.3"/>
  <pageSetup paperSize="9" orientation="landscape" horizontalDpi="4294967293" verticalDpi="4294967293" copies="2" r:id="rId1"/>
  <rowBreaks count="1" manualBreakCount="1">
    <brk id="1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7"/>
  <sheetViews>
    <sheetView workbookViewId="0">
      <selection activeCell="E12" sqref="E12"/>
    </sheetView>
  </sheetViews>
  <sheetFormatPr baseColWidth="10" defaultColWidth="8.83203125" defaultRowHeight="16" x14ac:dyDescent="0.2"/>
  <cols>
    <col min="1" max="1" width="20.33203125" style="36" customWidth="1"/>
    <col min="2" max="2" width="11.33203125" style="35" customWidth="1"/>
    <col min="3" max="3" width="10.1640625" style="35" bestFit="1" customWidth="1"/>
    <col min="4" max="4" width="11.5" style="35" bestFit="1" customWidth="1"/>
    <col min="5" max="6" width="11" style="35" customWidth="1"/>
    <col min="7" max="16384" width="8.83203125" style="36"/>
  </cols>
  <sheetData>
    <row r="1" spans="1:7" s="21" customFormat="1" x14ac:dyDescent="0.2">
      <c r="A1" s="21" t="s">
        <v>42</v>
      </c>
      <c r="B1" s="22" t="s">
        <v>130</v>
      </c>
      <c r="C1" s="22"/>
      <c r="D1" s="22"/>
      <c r="E1" s="22"/>
      <c r="F1" s="22"/>
    </row>
    <row r="2" spans="1:7" s="21" customFormat="1" x14ac:dyDescent="0.2">
      <c r="B2" s="22"/>
      <c r="C2" s="22"/>
      <c r="D2" s="22"/>
      <c r="E2" s="22"/>
      <c r="F2" s="22"/>
    </row>
    <row r="3" spans="1:7" s="21" customFormat="1" x14ac:dyDescent="0.2">
      <c r="A3" s="21" t="s">
        <v>71</v>
      </c>
      <c r="B3" s="35"/>
      <c r="C3" s="22">
        <v>17988.68</v>
      </c>
      <c r="D3" s="22"/>
      <c r="E3" s="22"/>
      <c r="F3" s="22"/>
    </row>
    <row r="4" spans="1:7" s="21" customFormat="1" x14ac:dyDescent="0.2">
      <c r="A4" s="21" t="s">
        <v>69</v>
      </c>
      <c r="B4" s="35">
        <v>9109.99</v>
      </c>
      <c r="C4" s="22"/>
      <c r="D4" s="22"/>
      <c r="E4" s="22"/>
      <c r="F4" s="22"/>
    </row>
    <row r="5" spans="1:7" s="21" customFormat="1" x14ac:dyDescent="0.2">
      <c r="A5" s="21" t="s">
        <v>68</v>
      </c>
      <c r="B5" s="35">
        <v>8878.69</v>
      </c>
      <c r="C5" s="22"/>
      <c r="D5" s="22"/>
      <c r="E5" s="22"/>
      <c r="F5" s="22"/>
    </row>
    <row r="6" spans="1:7" s="21" customFormat="1" x14ac:dyDescent="0.2">
      <c r="B6" s="35"/>
      <c r="C6" s="22"/>
      <c r="D6" s="22"/>
      <c r="E6" s="22"/>
      <c r="F6" s="22"/>
    </row>
    <row r="7" spans="1:7" s="21" customFormat="1" x14ac:dyDescent="0.2">
      <c r="B7" s="35"/>
      <c r="C7" s="22"/>
      <c r="D7" s="22"/>
      <c r="E7" s="22"/>
      <c r="F7" s="22"/>
    </row>
    <row r="8" spans="1:7" s="21" customFormat="1" x14ac:dyDescent="0.2">
      <c r="A8" s="21" t="s">
        <v>66</v>
      </c>
      <c r="B8" s="22"/>
      <c r="C8" s="22">
        <f>Income!$D$10</f>
        <v>9230.4699999999993</v>
      </c>
      <c r="D8" s="22"/>
      <c r="E8" s="22"/>
      <c r="F8" s="22"/>
    </row>
    <row r="9" spans="1:7" s="21" customFormat="1" x14ac:dyDescent="0.2">
      <c r="A9" s="21" t="s">
        <v>67</v>
      </c>
      <c r="C9" s="35">
        <f>Expenditure!$E$55</f>
        <v>10219.049999999999</v>
      </c>
      <c r="D9" s="35"/>
      <c r="E9" s="22"/>
      <c r="F9" s="22"/>
    </row>
    <row r="10" spans="1:7" s="21" customFormat="1" x14ac:dyDescent="0.2">
      <c r="C10" s="35"/>
      <c r="D10" s="35"/>
      <c r="E10" s="22"/>
      <c r="F10" s="22"/>
    </row>
    <row r="11" spans="1:7" s="21" customFormat="1" x14ac:dyDescent="0.2">
      <c r="A11" s="21" t="s">
        <v>79</v>
      </c>
      <c r="B11" s="35"/>
      <c r="C11" s="22">
        <f>C3+C8-C9</f>
        <v>17000.100000000002</v>
      </c>
      <c r="D11" s="22"/>
      <c r="E11" s="22"/>
      <c r="F11" s="22"/>
      <c r="G11" s="21" t="s">
        <v>73</v>
      </c>
    </row>
    <row r="12" spans="1:7" s="21" customFormat="1" x14ac:dyDescent="0.2">
      <c r="B12" s="35"/>
      <c r="C12" s="22"/>
      <c r="D12" s="22"/>
      <c r="E12" s="22"/>
      <c r="F12" s="22"/>
    </row>
    <row r="13" spans="1:7" x14ac:dyDescent="0.2">
      <c r="A13" s="36" t="s">
        <v>69</v>
      </c>
      <c r="B13" s="35">
        <v>9474.16</v>
      </c>
      <c r="E13" s="39"/>
    </row>
    <row r="14" spans="1:7" x14ac:dyDescent="0.2">
      <c r="A14" s="36" t="s">
        <v>68</v>
      </c>
      <c r="B14" s="35">
        <v>11911.78</v>
      </c>
    </row>
    <row r="15" spans="1:7" x14ac:dyDescent="0.2">
      <c r="A15" s="36" t="s">
        <v>10</v>
      </c>
      <c r="B15" s="35">
        <f>SUM(B13:B14)</f>
        <v>21385.940000000002</v>
      </c>
    </row>
    <row r="16" spans="1:7" x14ac:dyDescent="0.2">
      <c r="A16" s="36" t="s">
        <v>80</v>
      </c>
      <c r="B16" s="35">
        <f>Expenditure!$F$55</f>
        <v>4385.84</v>
      </c>
      <c r="C16" s="22">
        <f>B15-B16+B17</f>
        <v>17000.100000000002</v>
      </c>
      <c r="D16" s="35">
        <f>C16-C11</f>
        <v>0</v>
      </c>
    </row>
    <row r="27" spans="2:2" x14ac:dyDescent="0.2">
      <c r="B27" s="41" t="s">
        <v>73</v>
      </c>
    </row>
  </sheetData>
  <phoneticPr fontId="17" type="noConversion"/>
  <printOptions headings="1" gridLines="1"/>
  <pageMargins left="0.7" right="0.7" top="0.75" bottom="0.75" header="0.3" footer="0.3"/>
  <pageSetup paperSize="9" orientation="portrait" horizontalDpi="0" verticalDpi="0" copies="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4"/>
  <sheetViews>
    <sheetView topLeftCell="A17" workbookViewId="0">
      <selection activeCell="F30" sqref="F30"/>
    </sheetView>
  </sheetViews>
  <sheetFormatPr baseColWidth="10" defaultRowHeight="15" x14ac:dyDescent="0.2"/>
  <cols>
    <col min="1" max="1" width="19.83203125" bestFit="1" customWidth="1"/>
    <col min="2" max="2" width="10.83203125" style="20"/>
  </cols>
  <sheetData>
    <row r="1" spans="1:3" x14ac:dyDescent="0.2">
      <c r="A1" s="5" t="s">
        <v>42</v>
      </c>
    </row>
    <row r="2" spans="1:3" x14ac:dyDescent="0.2">
      <c r="A2" s="89" t="s">
        <v>99</v>
      </c>
      <c r="B2" s="90"/>
      <c r="C2" s="90"/>
    </row>
    <row r="3" spans="1:3" ht="16" x14ac:dyDescent="0.2">
      <c r="A3" s="87" t="s">
        <v>97</v>
      </c>
      <c r="B3" s="88"/>
      <c r="C3" s="88"/>
    </row>
    <row r="4" spans="1:3" s="5" customFormat="1" x14ac:dyDescent="0.2">
      <c r="A4" s="5" t="s">
        <v>107</v>
      </c>
      <c r="B4" s="14"/>
    </row>
    <row r="5" spans="1:3" x14ac:dyDescent="0.2">
      <c r="A5" t="s">
        <v>69</v>
      </c>
      <c r="B5" s="20">
        <v>9109.99</v>
      </c>
    </row>
    <row r="6" spans="1:3" x14ac:dyDescent="0.2">
      <c r="A6" t="s">
        <v>68</v>
      </c>
      <c r="B6" s="20">
        <v>8878.69</v>
      </c>
      <c r="C6" s="14">
        <f>B5+B6</f>
        <v>17988.68</v>
      </c>
    </row>
    <row r="8" spans="1:3" x14ac:dyDescent="0.2">
      <c r="A8" s="5" t="s">
        <v>98</v>
      </c>
      <c r="B8" s="2"/>
    </row>
    <row r="9" spans="1:3" ht="16" x14ac:dyDescent="0.2">
      <c r="A9" s="7" t="s">
        <v>8</v>
      </c>
      <c r="B9" s="2">
        <f>Income!D4</f>
        <v>8606</v>
      </c>
    </row>
    <row r="10" spans="1:3" x14ac:dyDescent="0.2">
      <c r="A10" s="26" t="s">
        <v>9</v>
      </c>
      <c r="B10" s="2">
        <f>Income!D5</f>
        <v>29</v>
      </c>
    </row>
    <row r="11" spans="1:3" x14ac:dyDescent="0.2">
      <c r="A11" s="2" t="s">
        <v>86</v>
      </c>
      <c r="B11" s="20">
        <f>Income!D6</f>
        <v>586.29999999999995</v>
      </c>
    </row>
    <row r="12" spans="1:3" x14ac:dyDescent="0.2">
      <c r="A12" s="2" t="s">
        <v>95</v>
      </c>
      <c r="B12" s="20">
        <f>Income!D7</f>
        <v>4.45</v>
      </c>
    </row>
    <row r="13" spans="1:3" x14ac:dyDescent="0.2">
      <c r="A13" s="2" t="s">
        <v>7</v>
      </c>
      <c r="B13" s="20">
        <f>Income!$H$10</f>
        <v>9.17</v>
      </c>
    </row>
    <row r="14" spans="1:3" s="5" customFormat="1" x14ac:dyDescent="0.2">
      <c r="A14" s="1" t="s">
        <v>10</v>
      </c>
      <c r="B14" s="14">
        <f>SUM(B9:B13)</f>
        <v>9234.92</v>
      </c>
      <c r="C14" s="14">
        <f>B14</f>
        <v>9234.92</v>
      </c>
    </row>
    <row r="16" spans="1:3" x14ac:dyDescent="0.2">
      <c r="A16" s="5" t="s">
        <v>100</v>
      </c>
    </row>
    <row r="17" spans="1:3" x14ac:dyDescent="0.2">
      <c r="A17" t="s">
        <v>101</v>
      </c>
      <c r="B17" s="20">
        <f>Expenditure!$I$84</f>
        <v>1032.8000000000002</v>
      </c>
    </row>
    <row r="18" spans="1:3" x14ac:dyDescent="0.2">
      <c r="A18" t="s">
        <v>74</v>
      </c>
      <c r="B18" s="20">
        <f>Expenditure!$N$84</f>
        <v>2698.77</v>
      </c>
    </row>
    <row r="19" spans="1:3" x14ac:dyDescent="0.2">
      <c r="A19" t="s">
        <v>105</v>
      </c>
      <c r="B19" s="20">
        <f>Expenditure!$O$84</f>
        <v>25</v>
      </c>
    </row>
    <row r="20" spans="1:3" x14ac:dyDescent="0.2">
      <c r="A20" t="s">
        <v>104</v>
      </c>
      <c r="B20" s="20">
        <f>Expenditure!$M$84</f>
        <v>1582.77</v>
      </c>
    </row>
    <row r="21" spans="1:3" x14ac:dyDescent="0.2">
      <c r="A21" t="s">
        <v>87</v>
      </c>
      <c r="B21" s="20">
        <f>Expenditure!$H$84</f>
        <v>0</v>
      </c>
    </row>
    <row r="22" spans="1:3" x14ac:dyDescent="0.2">
      <c r="A22" t="s">
        <v>103</v>
      </c>
      <c r="B22" s="20">
        <f>Expenditure!$L$84</f>
        <v>2321.87</v>
      </c>
    </row>
    <row r="23" spans="1:3" x14ac:dyDescent="0.2">
      <c r="A23" t="s">
        <v>102</v>
      </c>
      <c r="B23" s="20">
        <f>Expenditure!$K$84</f>
        <v>1288.56</v>
      </c>
    </row>
    <row r="24" spans="1:3" x14ac:dyDescent="0.2">
      <c r="A24" t="s">
        <v>5</v>
      </c>
      <c r="B24" s="20">
        <f>Expenditure!$J$84</f>
        <v>75</v>
      </c>
    </row>
    <row r="25" spans="1:3" x14ac:dyDescent="0.2">
      <c r="A25" t="s">
        <v>2</v>
      </c>
      <c r="B25" s="34">
        <f>Expenditure!$G$84</f>
        <v>653.24</v>
      </c>
    </row>
    <row r="26" spans="1:3" s="5" customFormat="1" x14ac:dyDescent="0.2">
      <c r="A26" s="5" t="s">
        <v>10</v>
      </c>
      <c r="B26" s="14">
        <f>SUM(B17:B25)</f>
        <v>9678.01</v>
      </c>
      <c r="C26" s="14">
        <f>B26</f>
        <v>9678.01</v>
      </c>
    </row>
    <row r="28" spans="1:3" s="5" customFormat="1" x14ac:dyDescent="0.2">
      <c r="A28" s="5" t="s">
        <v>108</v>
      </c>
      <c r="B28" s="14"/>
      <c r="C28" s="14">
        <f>C6+C14-C26</f>
        <v>17545.589999999997</v>
      </c>
    </row>
    <row r="31" spans="1:3" s="5" customFormat="1" x14ac:dyDescent="0.2">
      <c r="A31" s="5" t="s">
        <v>106</v>
      </c>
      <c r="B31" s="14"/>
    </row>
    <row r="32" spans="1:3" ht="16" x14ac:dyDescent="0.2">
      <c r="A32" t="s">
        <v>69</v>
      </c>
      <c r="B32" s="35"/>
    </row>
    <row r="33" spans="1:3" s="64" customFormat="1" ht="16" x14ac:dyDescent="0.2">
      <c r="A33" s="64" t="s">
        <v>68</v>
      </c>
      <c r="B33" s="65"/>
      <c r="C33" s="66"/>
    </row>
    <row r="34" spans="1:3" x14ac:dyDescent="0.2">
      <c r="A34" s="64" t="s">
        <v>113</v>
      </c>
      <c r="B34" s="20">
        <f>Expenditure!$F$84</f>
        <v>4361.08</v>
      </c>
      <c r="C34" s="20">
        <f>B32+B33-B34</f>
        <v>-4361.08</v>
      </c>
    </row>
  </sheetData>
  <sortState ref="A19:B27">
    <sortCondition ref="A15"/>
  </sortState>
  <mergeCells count="2">
    <mergeCell ref="A3:C3"/>
    <mergeCell ref="A2:C2"/>
  </mergeCells>
  <phoneticPr fontId="17" type="noConversion"/>
  <pageMargins left="0.7" right="0.7" top="0.75" bottom="0.75" header="0.3" footer="0.3"/>
  <pageSetup paperSize="9" orientation="portrait" horizontalDpi="0" verticalDpi="0" copies="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7"/>
  <sheetViews>
    <sheetView workbookViewId="0">
      <selection activeCell="G7" sqref="A1:G7"/>
    </sheetView>
  </sheetViews>
  <sheetFormatPr baseColWidth="10" defaultColWidth="8.83203125" defaultRowHeight="15" x14ac:dyDescent="0.2"/>
  <cols>
    <col min="1" max="1" width="18.83203125" customWidth="1"/>
    <col min="2" max="2" width="21.5" customWidth="1"/>
    <col min="3" max="3" width="8.1640625" customWidth="1"/>
    <col min="4" max="4" width="12.33203125" customWidth="1"/>
    <col min="5" max="5" width="13.1640625" customWidth="1"/>
    <col min="6" max="6" width="13.33203125" customWidth="1"/>
    <col min="7" max="7" width="14.1640625" customWidth="1"/>
    <col min="8" max="8" width="17.5" customWidth="1"/>
    <col min="9" max="9" width="16.6640625" customWidth="1"/>
    <col min="10" max="10" width="16.1640625" customWidth="1"/>
  </cols>
  <sheetData>
    <row r="1" spans="1:10" ht="32" x14ac:dyDescent="0.2">
      <c r="A1" s="8" t="s">
        <v>16</v>
      </c>
      <c r="B1" s="8"/>
      <c r="C1" s="8"/>
      <c r="D1" s="8" t="s">
        <v>27</v>
      </c>
      <c r="E1" s="8" t="s">
        <v>96</v>
      </c>
      <c r="F1" s="8" t="s">
        <v>75</v>
      </c>
      <c r="G1" s="29" t="s">
        <v>70</v>
      </c>
      <c r="H1" s="8" t="s">
        <v>28</v>
      </c>
      <c r="I1" s="9" t="s">
        <v>17</v>
      </c>
      <c r="J1" s="8" t="s">
        <v>18</v>
      </c>
    </row>
    <row r="2" spans="1:10" ht="16" x14ac:dyDescent="0.2">
      <c r="A2" s="10" t="s">
        <v>19</v>
      </c>
      <c r="B2" s="10" t="s">
        <v>20</v>
      </c>
      <c r="C2" s="11">
        <v>40238</v>
      </c>
      <c r="D2" s="10" t="s">
        <v>21</v>
      </c>
      <c r="E2" s="12">
        <v>557.5</v>
      </c>
      <c r="F2" s="12">
        <v>557.5</v>
      </c>
      <c r="G2" s="12">
        <v>557.5</v>
      </c>
      <c r="H2" s="12">
        <v>557.5</v>
      </c>
      <c r="I2" s="12">
        <v>557.5</v>
      </c>
      <c r="J2" s="13">
        <v>557.5</v>
      </c>
    </row>
    <row r="3" spans="1:10" ht="15" customHeight="1" x14ac:dyDescent="0.2">
      <c r="A3" s="10" t="s">
        <v>22</v>
      </c>
      <c r="B3" s="10" t="s">
        <v>23</v>
      </c>
      <c r="C3" s="11">
        <v>40238</v>
      </c>
      <c r="D3" s="10" t="s">
        <v>21</v>
      </c>
      <c r="E3" s="12">
        <v>557.5</v>
      </c>
      <c r="F3" s="12">
        <v>557.5</v>
      </c>
      <c r="G3" s="12">
        <v>557.5</v>
      </c>
      <c r="H3" s="12">
        <v>557.5</v>
      </c>
      <c r="I3" s="12">
        <v>557.5</v>
      </c>
      <c r="J3" s="13">
        <v>557.5</v>
      </c>
    </row>
    <row r="4" spans="1:10" ht="14.25" customHeight="1" x14ac:dyDescent="0.2">
      <c r="A4" s="10" t="s">
        <v>24</v>
      </c>
      <c r="B4" s="10" t="s">
        <v>25</v>
      </c>
      <c r="C4" s="11">
        <v>40848</v>
      </c>
      <c r="D4" s="10" t="s">
        <v>26</v>
      </c>
      <c r="E4" s="12">
        <v>70721</v>
      </c>
      <c r="F4" s="12">
        <v>70721</v>
      </c>
      <c r="G4" s="12">
        <v>70721</v>
      </c>
      <c r="H4" s="12">
        <v>70721</v>
      </c>
      <c r="I4" s="12">
        <v>70721</v>
      </c>
      <c r="J4" s="13">
        <v>70721</v>
      </c>
    </row>
    <row r="5" spans="1:10" ht="16" x14ac:dyDescent="0.2">
      <c r="A5" s="10" t="s">
        <v>29</v>
      </c>
      <c r="B5" s="10" t="s">
        <v>40</v>
      </c>
      <c r="C5" s="11">
        <v>41944</v>
      </c>
      <c r="D5" s="10" t="s">
        <v>41</v>
      </c>
      <c r="E5" s="19">
        <v>579</v>
      </c>
      <c r="F5" s="19">
        <v>579</v>
      </c>
      <c r="G5" s="19">
        <v>579</v>
      </c>
      <c r="H5" s="19">
        <v>579</v>
      </c>
      <c r="I5" s="12"/>
      <c r="J5" s="13"/>
    </row>
    <row r="6" spans="1:10" ht="32" x14ac:dyDescent="0.2">
      <c r="A6" s="10" t="s">
        <v>72</v>
      </c>
      <c r="B6" s="10" t="s">
        <v>76</v>
      </c>
      <c r="C6" s="11">
        <v>42522</v>
      </c>
      <c r="D6" s="10" t="s">
        <v>83</v>
      </c>
      <c r="E6" s="12">
        <v>1718</v>
      </c>
      <c r="F6" s="12">
        <v>1718</v>
      </c>
      <c r="G6" s="19"/>
      <c r="H6" s="19"/>
      <c r="I6" s="12"/>
      <c r="J6" s="13"/>
    </row>
    <row r="7" spans="1:10" ht="16" x14ac:dyDescent="0.2">
      <c r="A7" s="8" t="s">
        <v>10</v>
      </c>
      <c r="B7" s="5"/>
      <c r="C7" s="5"/>
      <c r="D7" s="5"/>
      <c r="E7" s="14">
        <f>SUM(E2:E6)</f>
        <v>74133</v>
      </c>
      <c r="F7" s="14">
        <f>SUM(F2:F6)</f>
        <v>74133</v>
      </c>
      <c r="G7" s="14">
        <f>SUM(G2:G5)</f>
        <v>72415</v>
      </c>
      <c r="H7" s="14">
        <f>SUM(H2:H5)</f>
        <v>72415</v>
      </c>
      <c r="I7" s="14">
        <f>SUM(I2:I4)</f>
        <v>71836</v>
      </c>
      <c r="J7" s="15">
        <f>SUM(J2:J4)</f>
        <v>71836</v>
      </c>
    </row>
  </sheetData>
  <phoneticPr fontId="17" type="noConversion"/>
  <printOptions headings="1" gridLines="1"/>
  <pageMargins left="0.25" right="0.25" top="0.75" bottom="0.75" header="0.3" footer="0.3"/>
  <pageSetup paperSize="9" orientation="portrait" horizontalDpi="0" verticalDpi="0" copies="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filterMode="1"/>
  <dimension ref="A1:Q102"/>
  <sheetViews>
    <sheetView tabSelected="1" zoomScalePageLayoutView="115" workbookViewId="0">
      <pane ySplit="1" topLeftCell="A33" activePane="bottomLeft" state="frozen"/>
      <selection pane="bottomLeft" activeCell="N52" sqref="N52"/>
    </sheetView>
  </sheetViews>
  <sheetFormatPr baseColWidth="10" defaultColWidth="12" defaultRowHeight="14" x14ac:dyDescent="0.2"/>
  <cols>
    <col min="1" max="1" width="7.1640625" style="61" customWidth="1"/>
    <col min="2" max="2" width="11.33203125" style="63" bestFit="1" customWidth="1"/>
    <col min="3" max="3" width="16.5" style="60" bestFit="1" customWidth="1"/>
    <col min="4" max="4" width="12.6640625" style="60" bestFit="1" customWidth="1"/>
    <col min="5" max="5" width="10" style="62" customWidth="1"/>
    <col min="6" max="6" width="8.6640625" style="62" bestFit="1" customWidth="1"/>
    <col min="7" max="7" width="7.6640625" style="61" customWidth="1"/>
    <col min="8" max="8" width="7.83203125" style="61" customWidth="1"/>
    <col min="9" max="9" width="8.33203125" style="61" customWidth="1"/>
    <col min="10" max="10" width="7.33203125" style="61" customWidth="1"/>
    <col min="11" max="11" width="8.1640625" style="61" customWidth="1"/>
    <col min="12" max="12" width="8.6640625" style="61" customWidth="1"/>
    <col min="13" max="14" width="8.33203125" style="62" customWidth="1"/>
    <col min="15" max="15" width="6.83203125" style="60" customWidth="1"/>
    <col min="16" max="16" width="9.83203125" style="61" customWidth="1"/>
    <col min="17" max="16384" width="12" style="61"/>
  </cols>
  <sheetData>
    <row r="1" spans="1:17" s="33" customFormat="1" ht="15.75" customHeight="1" x14ac:dyDescent="0.2">
      <c r="A1" s="59" t="s">
        <v>6</v>
      </c>
      <c r="B1" s="72" t="s">
        <v>3</v>
      </c>
      <c r="C1" s="33" t="s">
        <v>0</v>
      </c>
      <c r="D1" s="33" t="s">
        <v>4</v>
      </c>
      <c r="E1" s="33" t="s">
        <v>1</v>
      </c>
      <c r="F1" s="33" t="s">
        <v>14</v>
      </c>
      <c r="G1" s="33" t="s">
        <v>2</v>
      </c>
      <c r="H1" s="33" t="s">
        <v>87</v>
      </c>
      <c r="I1" s="33" t="s">
        <v>11</v>
      </c>
      <c r="J1" s="33" t="s">
        <v>5</v>
      </c>
      <c r="K1" s="33" t="s">
        <v>112</v>
      </c>
      <c r="L1" s="33" t="s">
        <v>12</v>
      </c>
      <c r="M1" s="33" t="s">
        <v>13</v>
      </c>
      <c r="N1" s="33" t="s">
        <v>74</v>
      </c>
      <c r="O1" s="33" t="s">
        <v>81</v>
      </c>
    </row>
    <row r="2" spans="1:17" s="33" customFormat="1" ht="15.75" customHeight="1" x14ac:dyDescent="0.2">
      <c r="A2" s="71">
        <v>100917</v>
      </c>
      <c r="B2" s="72" t="s">
        <v>117</v>
      </c>
      <c r="D2" s="33">
        <v>81</v>
      </c>
      <c r="E2" s="33" t="s">
        <v>139</v>
      </c>
    </row>
    <row r="3" spans="1:17" s="33" customFormat="1" ht="15.75" customHeight="1" x14ac:dyDescent="0.2">
      <c r="A3" s="68">
        <v>100925</v>
      </c>
      <c r="B3" s="72" t="s">
        <v>117</v>
      </c>
      <c r="D3" s="33">
        <v>65.98</v>
      </c>
      <c r="E3" s="33" t="s">
        <v>139</v>
      </c>
    </row>
    <row r="4" spans="1:17" s="33" customFormat="1" ht="15.75" customHeight="1" x14ac:dyDescent="0.2">
      <c r="A4" s="68">
        <v>100926</v>
      </c>
      <c r="B4" s="72" t="s">
        <v>117</v>
      </c>
      <c r="D4" s="33">
        <v>220</v>
      </c>
      <c r="E4" s="33" t="s">
        <v>139</v>
      </c>
    </row>
    <row r="5" spans="1:17" s="33" customFormat="1" ht="15.75" customHeight="1" x14ac:dyDescent="0.2">
      <c r="A5" s="68">
        <v>100927</v>
      </c>
      <c r="B5" s="72" t="s">
        <v>117</v>
      </c>
      <c r="D5" s="33">
        <v>32.99</v>
      </c>
      <c r="E5" s="33" t="s">
        <v>139</v>
      </c>
    </row>
    <row r="6" spans="1:17" s="33" customFormat="1" ht="15.75" customHeight="1" x14ac:dyDescent="0.2">
      <c r="A6" s="68">
        <v>100928</v>
      </c>
      <c r="B6" s="72" t="s">
        <v>117</v>
      </c>
      <c r="D6" s="33">
        <v>34.07</v>
      </c>
      <c r="E6" s="33" t="s">
        <v>139</v>
      </c>
    </row>
    <row r="7" spans="1:17" s="33" customFormat="1" ht="15.75" customHeight="1" x14ac:dyDescent="0.2">
      <c r="A7" s="68"/>
      <c r="B7" s="72" t="s">
        <v>118</v>
      </c>
      <c r="D7" s="33">
        <f>SUBTOTAL(9,D2:D6)</f>
        <v>434.04</v>
      </c>
      <c r="E7" s="33">
        <f>D7</f>
        <v>434.04</v>
      </c>
    </row>
    <row r="8" spans="1:17" s="33" customFormat="1" ht="15.75" customHeight="1" x14ac:dyDescent="0.2">
      <c r="A8" s="68"/>
      <c r="B8" s="72"/>
    </row>
    <row r="9" spans="1:17" s="33" customFormat="1" ht="15.75" customHeight="1" x14ac:dyDescent="0.2">
      <c r="A9" s="68">
        <v>100929</v>
      </c>
      <c r="B9" s="72">
        <v>43202</v>
      </c>
      <c r="C9" s="33" t="s">
        <v>119</v>
      </c>
      <c r="D9" s="33" t="s">
        <v>120</v>
      </c>
      <c r="E9" s="33">
        <v>24.76</v>
      </c>
      <c r="F9" s="33">
        <v>24.76</v>
      </c>
      <c r="G9" s="33">
        <v>2.5</v>
      </c>
      <c r="I9" s="33">
        <v>22.26</v>
      </c>
      <c r="P9" s="33">
        <f>G9+H9+I9+J9+K9+L9+M9+N9+O9</f>
        <v>24.76</v>
      </c>
      <c r="Q9" s="33">
        <f>P9-E9</f>
        <v>0</v>
      </c>
    </row>
    <row r="10" spans="1:17" s="33" customFormat="1" ht="15" x14ac:dyDescent="0.2">
      <c r="A10" s="68">
        <f>A9+1</f>
        <v>100930</v>
      </c>
      <c r="B10" s="72">
        <v>43206</v>
      </c>
      <c r="C10" s="33" t="s">
        <v>119</v>
      </c>
      <c r="D10" s="33" t="s">
        <v>121</v>
      </c>
      <c r="E10" s="33">
        <v>17.97</v>
      </c>
      <c r="M10" s="33">
        <v>17.97</v>
      </c>
      <c r="P10" s="33">
        <f t="shared" ref="P10:P45" si="0">G10+H10+I10+J10+K10+L10+M10+N10+O10</f>
        <v>17.97</v>
      </c>
      <c r="Q10" s="33">
        <f t="shared" ref="Q10:Q45" si="1">P10-E10</f>
        <v>0</v>
      </c>
    </row>
    <row r="11" spans="1:17" s="33" customFormat="1" ht="14.25" customHeight="1" x14ac:dyDescent="0.2">
      <c r="A11" s="68">
        <f t="shared" ref="A11:A45" si="2">A10+1</f>
        <v>100931</v>
      </c>
      <c r="B11" s="72">
        <v>43206</v>
      </c>
      <c r="C11" s="33" t="s">
        <v>122</v>
      </c>
      <c r="D11" s="33" t="s">
        <v>123</v>
      </c>
      <c r="E11" s="33">
        <v>100</v>
      </c>
      <c r="I11" s="33">
        <v>100</v>
      </c>
      <c r="P11" s="33">
        <f t="shared" si="0"/>
        <v>100</v>
      </c>
      <c r="Q11" s="33">
        <f t="shared" si="1"/>
        <v>0</v>
      </c>
    </row>
    <row r="12" spans="1:17" s="33" customFormat="1" ht="14.25" customHeight="1" x14ac:dyDescent="0.2">
      <c r="A12" s="68">
        <f t="shared" si="2"/>
        <v>100932</v>
      </c>
      <c r="B12" s="72">
        <v>43206</v>
      </c>
      <c r="C12" s="33" t="s">
        <v>124</v>
      </c>
      <c r="D12" s="33" t="s">
        <v>125</v>
      </c>
      <c r="E12" s="33">
        <v>443.94</v>
      </c>
      <c r="I12" s="33">
        <v>443.94</v>
      </c>
      <c r="P12" s="33">
        <f t="shared" si="0"/>
        <v>443.94</v>
      </c>
      <c r="Q12" s="33">
        <f t="shared" si="1"/>
        <v>0</v>
      </c>
    </row>
    <row r="13" spans="1:17" ht="15" x14ac:dyDescent="0.2">
      <c r="A13" s="68">
        <f t="shared" si="2"/>
        <v>100933</v>
      </c>
      <c r="B13" s="72">
        <v>43206</v>
      </c>
      <c r="C13" s="60" t="s">
        <v>115</v>
      </c>
      <c r="D13" s="60" t="s">
        <v>126</v>
      </c>
      <c r="E13" s="62">
        <v>130.47999999999999</v>
      </c>
      <c r="G13" s="33">
        <v>21.75</v>
      </c>
      <c r="H13" s="62"/>
      <c r="I13" s="62"/>
      <c r="J13" s="62"/>
      <c r="K13" s="62"/>
      <c r="L13" s="62">
        <v>108.73</v>
      </c>
      <c r="O13" s="33"/>
      <c r="P13" s="33">
        <f t="shared" si="0"/>
        <v>130.48000000000002</v>
      </c>
      <c r="Q13" s="33">
        <f t="shared" si="1"/>
        <v>0</v>
      </c>
    </row>
    <row r="14" spans="1:17" s="33" customFormat="1" ht="14.25" customHeight="1" x14ac:dyDescent="0.2">
      <c r="A14" s="68">
        <f t="shared" si="2"/>
        <v>100934</v>
      </c>
      <c r="B14" s="72">
        <v>43206</v>
      </c>
      <c r="C14" s="60" t="s">
        <v>127</v>
      </c>
      <c r="D14" s="60" t="s">
        <v>128</v>
      </c>
      <c r="E14" s="33">
        <v>75</v>
      </c>
      <c r="F14" s="62"/>
      <c r="M14" s="33">
        <v>75</v>
      </c>
      <c r="P14" s="33">
        <f t="shared" si="0"/>
        <v>75</v>
      </c>
      <c r="Q14" s="33">
        <f t="shared" si="1"/>
        <v>0</v>
      </c>
    </row>
    <row r="15" spans="1:17" s="33" customFormat="1" ht="14.25" customHeight="1" x14ac:dyDescent="0.2">
      <c r="A15" s="68">
        <f t="shared" si="2"/>
        <v>100935</v>
      </c>
      <c r="B15" s="72">
        <v>43206</v>
      </c>
      <c r="C15" s="60" t="s">
        <v>116</v>
      </c>
      <c r="D15" s="60" t="s">
        <v>131</v>
      </c>
      <c r="E15" s="33">
        <v>0</v>
      </c>
      <c r="F15" s="62"/>
      <c r="M15" s="33">
        <v>0</v>
      </c>
      <c r="P15" s="33">
        <f t="shared" si="0"/>
        <v>0</v>
      </c>
      <c r="Q15" s="33">
        <f t="shared" si="1"/>
        <v>0</v>
      </c>
    </row>
    <row r="16" spans="1:17" s="33" customFormat="1" ht="14.25" customHeight="1" x14ac:dyDescent="0.2">
      <c r="A16" s="68">
        <f t="shared" si="2"/>
        <v>100936</v>
      </c>
      <c r="B16" s="72">
        <v>43206</v>
      </c>
      <c r="C16" s="60" t="s">
        <v>114</v>
      </c>
      <c r="D16" s="60" t="s">
        <v>129</v>
      </c>
      <c r="E16" s="33">
        <v>30</v>
      </c>
      <c r="F16" s="62"/>
      <c r="I16" s="33">
        <v>30</v>
      </c>
      <c r="P16" s="33">
        <f t="shared" si="0"/>
        <v>30</v>
      </c>
      <c r="Q16" s="33">
        <f t="shared" si="1"/>
        <v>0</v>
      </c>
    </row>
    <row r="17" spans="1:17" s="33" customFormat="1" ht="14.25" customHeight="1" x14ac:dyDescent="0.2">
      <c r="A17" s="68">
        <f t="shared" si="2"/>
        <v>100937</v>
      </c>
      <c r="B17" s="63">
        <v>43242</v>
      </c>
      <c r="C17" s="60" t="s">
        <v>132</v>
      </c>
      <c r="D17" s="33" t="s">
        <v>133</v>
      </c>
      <c r="E17" s="33">
        <v>125.11</v>
      </c>
      <c r="I17" s="33">
        <v>125.11</v>
      </c>
      <c r="P17" s="33">
        <f t="shared" si="0"/>
        <v>125.11</v>
      </c>
      <c r="Q17" s="33">
        <f t="shared" si="1"/>
        <v>0</v>
      </c>
    </row>
    <row r="18" spans="1:17" s="33" customFormat="1" ht="14.25" customHeight="1" x14ac:dyDescent="0.2">
      <c r="A18" s="68">
        <f t="shared" si="2"/>
        <v>100938</v>
      </c>
      <c r="B18" s="63">
        <v>43242</v>
      </c>
      <c r="C18" s="69" t="s">
        <v>134</v>
      </c>
      <c r="D18" s="33" t="s">
        <v>135</v>
      </c>
      <c r="E18" s="33">
        <v>105.5</v>
      </c>
      <c r="G18" s="33">
        <v>17.41</v>
      </c>
      <c r="N18" s="33">
        <v>88.09</v>
      </c>
      <c r="P18" s="33">
        <f t="shared" si="0"/>
        <v>105.5</v>
      </c>
      <c r="Q18" s="33">
        <f t="shared" si="1"/>
        <v>0</v>
      </c>
    </row>
    <row r="19" spans="1:17" s="33" customFormat="1" ht="14.25" customHeight="1" x14ac:dyDescent="0.2">
      <c r="A19" s="68">
        <f t="shared" si="2"/>
        <v>100939</v>
      </c>
      <c r="B19" s="63">
        <v>43242</v>
      </c>
      <c r="C19" s="33" t="s">
        <v>136</v>
      </c>
      <c r="D19" s="33" t="s">
        <v>60</v>
      </c>
      <c r="E19" s="33">
        <v>175</v>
      </c>
      <c r="M19" s="33">
        <v>175</v>
      </c>
      <c r="P19" s="33">
        <f t="shared" si="0"/>
        <v>175</v>
      </c>
      <c r="Q19" s="33">
        <f t="shared" si="1"/>
        <v>0</v>
      </c>
    </row>
    <row r="20" spans="1:17" s="33" customFormat="1" ht="14.25" customHeight="1" x14ac:dyDescent="0.2">
      <c r="A20" s="68">
        <f t="shared" si="2"/>
        <v>100940</v>
      </c>
      <c r="B20" s="63">
        <v>43242</v>
      </c>
      <c r="C20" s="33" t="s">
        <v>137</v>
      </c>
      <c r="D20" s="33" t="s">
        <v>60</v>
      </c>
      <c r="E20" s="33">
        <v>22.1</v>
      </c>
      <c r="M20" s="33">
        <v>22.1</v>
      </c>
      <c r="P20" s="33">
        <f t="shared" si="0"/>
        <v>22.1</v>
      </c>
      <c r="Q20" s="33">
        <f t="shared" si="1"/>
        <v>0</v>
      </c>
    </row>
    <row r="21" spans="1:17" s="33" customFormat="1" ht="14.25" customHeight="1" x14ac:dyDescent="0.2">
      <c r="A21" s="68">
        <f t="shared" si="2"/>
        <v>100941</v>
      </c>
      <c r="B21" s="63">
        <v>43269</v>
      </c>
      <c r="C21" s="33" t="s">
        <v>140</v>
      </c>
      <c r="D21" s="33" t="s">
        <v>141</v>
      </c>
      <c r="E21" s="33">
        <v>10.14</v>
      </c>
      <c r="L21" s="33">
        <v>10.14</v>
      </c>
      <c r="P21" s="33">
        <f t="shared" si="0"/>
        <v>10.14</v>
      </c>
      <c r="Q21" s="33">
        <f t="shared" si="1"/>
        <v>0</v>
      </c>
    </row>
    <row r="22" spans="1:17" s="33" customFormat="1" ht="14.25" customHeight="1" x14ac:dyDescent="0.2">
      <c r="A22" s="68">
        <f t="shared" si="2"/>
        <v>100942</v>
      </c>
      <c r="B22" s="63">
        <v>43269</v>
      </c>
      <c r="C22" s="33" t="s">
        <v>144</v>
      </c>
      <c r="D22" s="33" t="s">
        <v>145</v>
      </c>
      <c r="E22" s="33">
        <v>377.39</v>
      </c>
      <c r="M22" s="33">
        <v>377.39</v>
      </c>
      <c r="P22" s="33">
        <f t="shared" si="0"/>
        <v>377.39</v>
      </c>
      <c r="Q22" s="33">
        <f t="shared" si="1"/>
        <v>0</v>
      </c>
    </row>
    <row r="23" spans="1:17" s="33" customFormat="1" ht="14.25" customHeight="1" x14ac:dyDescent="0.2">
      <c r="A23" s="68">
        <f t="shared" si="2"/>
        <v>100943</v>
      </c>
      <c r="B23" s="63">
        <v>43269</v>
      </c>
      <c r="C23" s="33" t="s">
        <v>142</v>
      </c>
      <c r="D23" s="33" t="s">
        <v>143</v>
      </c>
      <c r="E23" s="33">
        <v>60</v>
      </c>
      <c r="G23" s="33">
        <v>10</v>
      </c>
      <c r="I23" s="33">
        <v>50</v>
      </c>
      <c r="P23" s="33">
        <f t="shared" si="0"/>
        <v>60</v>
      </c>
      <c r="Q23" s="33">
        <f t="shared" si="1"/>
        <v>0</v>
      </c>
    </row>
    <row r="24" spans="1:17" s="33" customFormat="1" ht="14.25" customHeight="1" x14ac:dyDescent="0.2">
      <c r="A24" s="68">
        <f t="shared" si="2"/>
        <v>100944</v>
      </c>
      <c r="B24" s="63">
        <v>43269</v>
      </c>
      <c r="C24" s="33" t="s">
        <v>149</v>
      </c>
      <c r="D24" s="33" t="s">
        <v>148</v>
      </c>
      <c r="E24" s="33">
        <v>50</v>
      </c>
      <c r="P24" s="33">
        <f t="shared" si="0"/>
        <v>0</v>
      </c>
      <c r="Q24" s="33">
        <f t="shared" si="1"/>
        <v>-50</v>
      </c>
    </row>
    <row r="25" spans="1:17" s="33" customFormat="1" ht="14.25" customHeight="1" x14ac:dyDescent="0.2">
      <c r="A25" s="68">
        <f t="shared" si="2"/>
        <v>100945</v>
      </c>
      <c r="B25" s="63">
        <v>43269</v>
      </c>
      <c r="C25" s="33" t="s">
        <v>134</v>
      </c>
      <c r="D25" s="33" t="s">
        <v>148</v>
      </c>
      <c r="E25" s="33">
        <v>150</v>
      </c>
      <c r="P25" s="33">
        <f t="shared" si="0"/>
        <v>0</v>
      </c>
      <c r="Q25" s="33">
        <f t="shared" si="1"/>
        <v>-150</v>
      </c>
    </row>
    <row r="26" spans="1:17" s="33" customFormat="1" ht="14.25" customHeight="1" x14ac:dyDescent="0.2">
      <c r="A26" s="68">
        <f t="shared" si="2"/>
        <v>100946</v>
      </c>
      <c r="B26" s="63">
        <v>43269</v>
      </c>
      <c r="C26" s="33" t="s">
        <v>150</v>
      </c>
      <c r="D26" s="33" t="s">
        <v>151</v>
      </c>
      <c r="E26" s="33">
        <v>59.99</v>
      </c>
      <c r="G26" s="33">
        <v>9.99</v>
      </c>
      <c r="I26" s="33">
        <v>50</v>
      </c>
      <c r="P26" s="33">
        <f t="shared" si="0"/>
        <v>59.99</v>
      </c>
      <c r="Q26" s="33">
        <f t="shared" si="1"/>
        <v>0</v>
      </c>
    </row>
    <row r="27" spans="1:17" s="33" customFormat="1" ht="14.25" customHeight="1" x14ac:dyDescent="0.2">
      <c r="A27" s="68">
        <f t="shared" si="2"/>
        <v>100947</v>
      </c>
      <c r="B27" s="63">
        <v>43269</v>
      </c>
      <c r="C27" s="33" t="s">
        <v>152</v>
      </c>
      <c r="D27" s="33" t="s">
        <v>153</v>
      </c>
      <c r="E27" s="33">
        <v>1031.54</v>
      </c>
      <c r="G27" s="33">
        <v>171.92</v>
      </c>
      <c r="N27" s="33">
        <v>859.62</v>
      </c>
      <c r="P27" s="33">
        <f t="shared" si="0"/>
        <v>1031.54</v>
      </c>
      <c r="Q27" s="33">
        <f t="shared" si="1"/>
        <v>0</v>
      </c>
    </row>
    <row r="28" spans="1:17" s="33" customFormat="1" ht="14.25" customHeight="1" x14ac:dyDescent="0.2">
      <c r="A28" s="68">
        <f t="shared" si="2"/>
        <v>100948</v>
      </c>
      <c r="B28" s="63">
        <v>43269</v>
      </c>
      <c r="C28" s="33" t="s">
        <v>154</v>
      </c>
      <c r="D28" s="33" t="s">
        <v>155</v>
      </c>
      <c r="E28" s="33">
        <v>3</v>
      </c>
      <c r="L28" s="33">
        <v>3</v>
      </c>
      <c r="P28" s="33">
        <f t="shared" si="0"/>
        <v>3</v>
      </c>
      <c r="Q28" s="33">
        <f t="shared" si="1"/>
        <v>0</v>
      </c>
    </row>
    <row r="29" spans="1:17" s="33" customFormat="1" ht="14.25" customHeight="1" x14ac:dyDescent="0.2">
      <c r="A29" s="74">
        <f t="shared" si="2"/>
        <v>100949</v>
      </c>
      <c r="B29" s="63">
        <v>43361</v>
      </c>
      <c r="C29" s="33" t="s">
        <v>158</v>
      </c>
      <c r="D29" s="33" t="s">
        <v>159</v>
      </c>
      <c r="E29" s="33">
        <v>71.62</v>
      </c>
      <c r="G29" s="33">
        <v>11.94</v>
      </c>
      <c r="I29" s="33">
        <v>59.68</v>
      </c>
      <c r="P29" s="33">
        <f t="shared" si="0"/>
        <v>71.62</v>
      </c>
      <c r="Q29" s="33">
        <f t="shared" si="1"/>
        <v>0</v>
      </c>
    </row>
    <row r="30" spans="1:17" s="33" customFormat="1" ht="14.25" customHeight="1" x14ac:dyDescent="0.2">
      <c r="A30" s="74">
        <f t="shared" si="2"/>
        <v>100950</v>
      </c>
      <c r="B30" s="63">
        <v>43361</v>
      </c>
      <c r="C30" s="33" t="s">
        <v>160</v>
      </c>
      <c r="D30" s="33" t="s">
        <v>161</v>
      </c>
      <c r="E30" s="33">
        <v>290.10000000000002</v>
      </c>
      <c r="G30" s="33">
        <v>65.099999999999994</v>
      </c>
      <c r="N30" s="33">
        <v>225</v>
      </c>
      <c r="P30" s="33">
        <f t="shared" si="0"/>
        <v>290.10000000000002</v>
      </c>
      <c r="Q30" s="33">
        <f t="shared" si="1"/>
        <v>0</v>
      </c>
    </row>
    <row r="31" spans="1:17" s="33" customFormat="1" ht="14.25" customHeight="1" x14ac:dyDescent="0.2">
      <c r="A31" s="74">
        <f t="shared" si="2"/>
        <v>100951</v>
      </c>
      <c r="B31" s="63">
        <v>43361</v>
      </c>
      <c r="C31" s="33" t="s">
        <v>119</v>
      </c>
      <c r="D31" s="33" t="s">
        <v>162</v>
      </c>
      <c r="E31" s="33">
        <v>4.8899999999999997</v>
      </c>
      <c r="G31" s="33">
        <v>0.82</v>
      </c>
      <c r="I31" s="33">
        <v>4.07</v>
      </c>
      <c r="P31" s="33">
        <f t="shared" si="0"/>
        <v>4.8900000000000006</v>
      </c>
      <c r="Q31" s="33">
        <f t="shared" si="1"/>
        <v>0</v>
      </c>
    </row>
    <row r="32" spans="1:17" s="33" customFormat="1" ht="14.25" customHeight="1" x14ac:dyDescent="0.2">
      <c r="A32" s="74">
        <f t="shared" si="2"/>
        <v>100952</v>
      </c>
      <c r="B32" s="63">
        <v>43361</v>
      </c>
      <c r="C32" s="33" t="s">
        <v>163</v>
      </c>
      <c r="D32" s="33" t="s">
        <v>164</v>
      </c>
      <c r="E32" s="33">
        <v>90</v>
      </c>
      <c r="G32" s="33">
        <v>15</v>
      </c>
      <c r="J32" s="33">
        <v>75</v>
      </c>
      <c r="P32" s="33">
        <f t="shared" si="0"/>
        <v>90</v>
      </c>
      <c r="Q32" s="33">
        <f t="shared" si="1"/>
        <v>0</v>
      </c>
    </row>
    <row r="33" spans="1:17" s="33" customFormat="1" ht="14.25" customHeight="1" x14ac:dyDescent="0.2">
      <c r="A33" s="74">
        <f t="shared" si="2"/>
        <v>100953</v>
      </c>
      <c r="B33" s="63">
        <v>43371</v>
      </c>
      <c r="C33" s="33" t="s">
        <v>156</v>
      </c>
      <c r="D33" s="33" t="s">
        <v>157</v>
      </c>
      <c r="E33" s="33">
        <v>773.36</v>
      </c>
      <c r="K33" s="33">
        <v>773.36</v>
      </c>
      <c r="P33" s="33">
        <f t="shared" si="0"/>
        <v>773.36</v>
      </c>
      <c r="Q33" s="33">
        <f t="shared" si="1"/>
        <v>0</v>
      </c>
    </row>
    <row r="34" spans="1:17" s="33" customFormat="1" ht="14.25" customHeight="1" x14ac:dyDescent="0.2">
      <c r="A34" s="74">
        <f t="shared" si="2"/>
        <v>100954</v>
      </c>
      <c r="B34" s="63">
        <v>43371</v>
      </c>
      <c r="C34" s="33" t="s">
        <v>138</v>
      </c>
      <c r="D34" s="33" t="s">
        <v>167</v>
      </c>
      <c r="E34" s="33">
        <v>515.20000000000005</v>
      </c>
      <c r="K34" s="33">
        <v>515.20000000000005</v>
      </c>
      <c r="P34" s="33">
        <f t="shared" si="0"/>
        <v>515.20000000000005</v>
      </c>
      <c r="Q34" s="33">
        <f t="shared" si="1"/>
        <v>0</v>
      </c>
    </row>
    <row r="35" spans="1:17" s="33" customFormat="1" ht="14.25" customHeight="1" x14ac:dyDescent="0.2">
      <c r="A35" s="74">
        <f t="shared" si="2"/>
        <v>100955</v>
      </c>
      <c r="B35" s="63">
        <v>43371</v>
      </c>
      <c r="C35" s="33" t="s">
        <v>165</v>
      </c>
      <c r="D35" s="33" t="s">
        <v>166</v>
      </c>
      <c r="E35" s="33">
        <v>50</v>
      </c>
      <c r="M35" s="33">
        <v>50</v>
      </c>
      <c r="P35" s="33">
        <f t="shared" si="0"/>
        <v>50</v>
      </c>
      <c r="Q35" s="33">
        <f t="shared" si="1"/>
        <v>0</v>
      </c>
    </row>
    <row r="36" spans="1:17" s="33" customFormat="1" ht="14.25" customHeight="1" x14ac:dyDescent="0.2">
      <c r="A36" s="74">
        <f t="shared" si="2"/>
        <v>100956</v>
      </c>
      <c r="B36" s="63">
        <v>43414</v>
      </c>
      <c r="C36" s="33" t="s">
        <v>168</v>
      </c>
      <c r="D36" s="33" t="s">
        <v>169</v>
      </c>
      <c r="E36" s="42">
        <v>132.58000000000001</v>
      </c>
      <c r="F36" s="33">
        <v>132.58000000000001</v>
      </c>
      <c r="G36" s="33">
        <v>22.1</v>
      </c>
      <c r="M36" s="33">
        <v>102.99</v>
      </c>
      <c r="P36" s="33">
        <f t="shared" si="0"/>
        <v>125.09</v>
      </c>
      <c r="Q36" s="33">
        <f t="shared" si="1"/>
        <v>-7.4900000000000091</v>
      </c>
    </row>
    <row r="37" spans="1:17" s="33" customFormat="1" ht="14.25" customHeight="1" x14ac:dyDescent="0.2">
      <c r="A37" s="74">
        <f t="shared" si="2"/>
        <v>100957</v>
      </c>
      <c r="B37" s="63">
        <v>43414</v>
      </c>
      <c r="C37" s="33" t="s">
        <v>170</v>
      </c>
      <c r="D37" s="33" t="s">
        <v>171</v>
      </c>
      <c r="E37" s="42">
        <v>27</v>
      </c>
      <c r="I37" s="33">
        <v>27</v>
      </c>
      <c r="P37" s="33">
        <f t="shared" si="0"/>
        <v>27</v>
      </c>
      <c r="Q37" s="33">
        <f t="shared" si="1"/>
        <v>0</v>
      </c>
    </row>
    <row r="38" spans="1:17" s="33" customFormat="1" ht="14.25" customHeight="1" x14ac:dyDescent="0.2">
      <c r="A38" s="68">
        <f t="shared" si="2"/>
        <v>100958</v>
      </c>
      <c r="B38" s="63">
        <v>43414</v>
      </c>
      <c r="C38" s="33" t="s">
        <v>119</v>
      </c>
      <c r="D38" s="33" t="s">
        <v>172</v>
      </c>
      <c r="E38" s="42">
        <v>11.99</v>
      </c>
      <c r="F38" s="33">
        <v>11.99</v>
      </c>
      <c r="G38" s="33">
        <v>2</v>
      </c>
      <c r="M38" s="33">
        <v>9.99</v>
      </c>
      <c r="P38" s="33">
        <f t="shared" si="0"/>
        <v>11.99</v>
      </c>
      <c r="Q38" s="33">
        <f t="shared" si="1"/>
        <v>0</v>
      </c>
    </row>
    <row r="39" spans="1:17" s="33" customFormat="1" ht="14.25" customHeight="1" x14ac:dyDescent="0.2">
      <c r="A39" s="68">
        <f t="shared" si="2"/>
        <v>100959</v>
      </c>
      <c r="B39" s="63">
        <v>43423</v>
      </c>
      <c r="C39" s="33" t="s">
        <v>173</v>
      </c>
      <c r="D39" s="33" t="s">
        <v>185</v>
      </c>
      <c r="E39" s="42">
        <v>609.84</v>
      </c>
      <c r="G39" s="33">
        <v>101.64</v>
      </c>
      <c r="N39" s="33">
        <v>508.2</v>
      </c>
      <c r="P39" s="33">
        <f t="shared" si="0"/>
        <v>609.84</v>
      </c>
      <c r="Q39" s="33">
        <f t="shared" si="1"/>
        <v>0</v>
      </c>
    </row>
    <row r="40" spans="1:17" s="33" customFormat="1" ht="14.25" customHeight="1" x14ac:dyDescent="0.2">
      <c r="A40" s="68">
        <f t="shared" si="2"/>
        <v>100960</v>
      </c>
      <c r="B40" s="63">
        <v>43423</v>
      </c>
      <c r="C40" s="33" t="s">
        <v>175</v>
      </c>
      <c r="D40" s="33" t="s">
        <v>174</v>
      </c>
      <c r="E40" s="42">
        <v>25</v>
      </c>
      <c r="F40" s="33">
        <v>25</v>
      </c>
      <c r="O40" s="33">
        <v>25</v>
      </c>
      <c r="P40" s="33">
        <f t="shared" si="0"/>
        <v>25</v>
      </c>
      <c r="Q40" s="33">
        <f t="shared" si="1"/>
        <v>0</v>
      </c>
    </row>
    <row r="41" spans="1:17" s="33" customFormat="1" ht="14.25" customHeight="1" x14ac:dyDescent="0.2">
      <c r="A41" s="68">
        <f t="shared" si="2"/>
        <v>100961</v>
      </c>
      <c r="B41" s="63">
        <v>43427</v>
      </c>
      <c r="C41" s="33" t="s">
        <v>163</v>
      </c>
      <c r="D41" s="33" t="s">
        <v>151</v>
      </c>
      <c r="E41" s="42">
        <v>143</v>
      </c>
      <c r="F41" s="33">
        <v>143</v>
      </c>
      <c r="I41" s="33">
        <v>143</v>
      </c>
      <c r="P41" s="33">
        <f t="shared" si="0"/>
        <v>143</v>
      </c>
      <c r="Q41" s="33">
        <f t="shared" si="1"/>
        <v>0</v>
      </c>
    </row>
    <row r="42" spans="1:17" s="33" customFormat="1" ht="14.25" customHeight="1" x14ac:dyDescent="0.2">
      <c r="A42" s="75">
        <f t="shared" si="2"/>
        <v>100962</v>
      </c>
      <c r="B42" s="63">
        <v>43427</v>
      </c>
      <c r="C42" s="33" t="s">
        <v>176</v>
      </c>
      <c r="D42" s="33" t="s">
        <v>188</v>
      </c>
      <c r="E42" s="42">
        <v>0</v>
      </c>
      <c r="F42" s="33">
        <v>0</v>
      </c>
      <c r="M42" s="33">
        <v>0</v>
      </c>
      <c r="P42" s="33">
        <f t="shared" si="0"/>
        <v>0</v>
      </c>
      <c r="Q42" s="33">
        <f t="shared" si="1"/>
        <v>0</v>
      </c>
    </row>
    <row r="43" spans="1:17" s="33" customFormat="1" ht="14.25" customHeight="1" x14ac:dyDescent="0.2">
      <c r="A43" s="76">
        <f t="shared" si="2"/>
        <v>100963</v>
      </c>
      <c r="B43" s="63">
        <v>43430</v>
      </c>
      <c r="C43" s="33" t="s">
        <v>178</v>
      </c>
      <c r="D43" s="33" t="s">
        <v>177</v>
      </c>
      <c r="E43" s="42">
        <v>124.75</v>
      </c>
      <c r="F43" s="33">
        <v>124.75</v>
      </c>
      <c r="P43" s="33">
        <f t="shared" si="0"/>
        <v>0</v>
      </c>
      <c r="Q43" s="33">
        <f t="shared" si="1"/>
        <v>-124.75</v>
      </c>
    </row>
    <row r="44" spans="1:17" s="33" customFormat="1" ht="14.25" customHeight="1" x14ac:dyDescent="0.2">
      <c r="A44" s="76">
        <f t="shared" si="2"/>
        <v>100964</v>
      </c>
      <c r="B44" s="63">
        <v>43430</v>
      </c>
      <c r="C44" s="33" t="s">
        <v>179</v>
      </c>
      <c r="D44" s="33" t="s">
        <v>180</v>
      </c>
      <c r="E44" s="42">
        <v>50</v>
      </c>
      <c r="F44" s="33">
        <v>50</v>
      </c>
      <c r="L44" s="33">
        <v>50</v>
      </c>
      <c r="P44" s="33">
        <f t="shared" si="0"/>
        <v>50</v>
      </c>
      <c r="Q44" s="33">
        <f t="shared" si="1"/>
        <v>0</v>
      </c>
    </row>
    <row r="45" spans="1:17" s="33" customFormat="1" ht="14.25" customHeight="1" x14ac:dyDescent="0.2">
      <c r="A45" s="77">
        <f t="shared" si="2"/>
        <v>100965</v>
      </c>
      <c r="B45" s="63">
        <v>43436</v>
      </c>
      <c r="C45" s="33" t="s">
        <v>183</v>
      </c>
      <c r="D45" s="33" t="s">
        <v>184</v>
      </c>
      <c r="E45" s="42">
        <v>1221.43</v>
      </c>
      <c r="F45" s="33">
        <v>1221.43</v>
      </c>
      <c r="G45" s="33">
        <v>203.57</v>
      </c>
      <c r="N45" s="33">
        <v>1017.86</v>
      </c>
      <c r="P45" s="33">
        <f t="shared" si="0"/>
        <v>1221.43</v>
      </c>
      <c r="Q45" s="33">
        <f t="shared" si="1"/>
        <v>0</v>
      </c>
    </row>
    <row r="46" spans="1:17" s="33" customFormat="1" ht="14.25" customHeight="1" x14ac:dyDescent="0.2">
      <c r="A46" s="77">
        <f>A45+1</f>
        <v>100966</v>
      </c>
      <c r="B46" s="63">
        <v>43442</v>
      </c>
      <c r="C46" s="33" t="s">
        <v>181</v>
      </c>
      <c r="D46" s="33" t="s">
        <v>182</v>
      </c>
      <c r="E46" s="42">
        <v>44.33</v>
      </c>
      <c r="F46" s="33">
        <v>44.33</v>
      </c>
      <c r="M46" s="33">
        <v>44.33</v>
      </c>
      <c r="P46" s="33">
        <f>G46+H46+I46+J46+K46+L46+M46+N46+O46</f>
        <v>44.33</v>
      </c>
      <c r="Q46" s="33">
        <f>P46-E46</f>
        <v>0</v>
      </c>
    </row>
    <row r="47" spans="1:17" s="33" customFormat="1" ht="14.25" customHeight="1" x14ac:dyDescent="0.2">
      <c r="A47" s="78">
        <f t="shared" ref="A47:A54" si="3">A46+1</f>
        <v>100967</v>
      </c>
      <c r="B47" s="63">
        <v>43442</v>
      </c>
      <c r="C47" s="33" t="s">
        <v>176</v>
      </c>
      <c r="D47" s="33" t="s">
        <v>148</v>
      </c>
      <c r="E47" s="42">
        <v>50</v>
      </c>
      <c r="F47" s="33">
        <v>50</v>
      </c>
      <c r="M47" s="33">
        <v>50</v>
      </c>
      <c r="P47" s="33">
        <f t="shared" ref="P47:P49" si="4">G47+H47+I47+J47+K47+L47+M47+N47+O47</f>
        <v>50</v>
      </c>
      <c r="Q47" s="33">
        <f t="shared" ref="Q47:Q49" si="5">P47-E47</f>
        <v>0</v>
      </c>
    </row>
    <row r="48" spans="1:17" ht="15" x14ac:dyDescent="0.2">
      <c r="A48" s="78">
        <f t="shared" si="3"/>
        <v>100968</v>
      </c>
      <c r="B48" s="63">
        <v>43442</v>
      </c>
      <c r="C48" s="60" t="s">
        <v>186</v>
      </c>
      <c r="D48" s="60" t="s">
        <v>187</v>
      </c>
      <c r="E48" s="62">
        <v>150</v>
      </c>
      <c r="F48" s="62">
        <v>150</v>
      </c>
      <c r="M48" s="62">
        <v>150</v>
      </c>
      <c r="P48" s="33">
        <f t="shared" si="4"/>
        <v>150</v>
      </c>
      <c r="Q48" s="33">
        <f t="shared" si="5"/>
        <v>0</v>
      </c>
    </row>
    <row r="49" spans="1:17" s="33" customFormat="1" ht="14.25" customHeight="1" x14ac:dyDescent="0.2">
      <c r="A49" s="78">
        <f t="shared" si="3"/>
        <v>100969</v>
      </c>
      <c r="B49" s="63">
        <v>43442</v>
      </c>
      <c r="C49" s="33" t="s">
        <v>140</v>
      </c>
      <c r="D49" s="33" t="s">
        <v>190</v>
      </c>
      <c r="E49" s="42">
        <v>1750</v>
      </c>
      <c r="F49" s="33">
        <v>1750</v>
      </c>
      <c r="L49" s="33">
        <v>1750</v>
      </c>
      <c r="M49" s="33">
        <v>250</v>
      </c>
      <c r="P49" s="33">
        <f t="shared" si="4"/>
        <v>2000</v>
      </c>
      <c r="Q49" s="33">
        <f t="shared" si="5"/>
        <v>250</v>
      </c>
    </row>
    <row r="50" spans="1:17" s="33" customFormat="1" ht="14.25" customHeight="1" x14ac:dyDescent="0.2">
      <c r="A50" s="79">
        <f t="shared" si="3"/>
        <v>100970</v>
      </c>
      <c r="B50" s="63">
        <v>43442</v>
      </c>
      <c r="C50" s="33" t="s">
        <v>140</v>
      </c>
      <c r="D50" s="33" t="s">
        <v>191</v>
      </c>
      <c r="E50" s="42">
        <v>400</v>
      </c>
      <c r="F50" s="33">
        <v>400</v>
      </c>
      <c r="L50" s="33">
        <v>400</v>
      </c>
      <c r="P50" s="33">
        <f t="shared" ref="P50:P54" si="6">G50+H50+I50+J50+K50+L50+M50+N50+O50</f>
        <v>400</v>
      </c>
      <c r="Q50" s="33">
        <f t="shared" ref="Q50:Q54" si="7">P50-E50</f>
        <v>0</v>
      </c>
    </row>
    <row r="51" spans="1:17" s="33" customFormat="1" ht="14.25" customHeight="1" x14ac:dyDescent="0.2">
      <c r="A51" s="80">
        <f t="shared" si="3"/>
        <v>100971</v>
      </c>
      <c r="B51" s="63">
        <v>43442</v>
      </c>
      <c r="C51" s="33" t="s">
        <v>192</v>
      </c>
      <c r="D51" s="33" t="s">
        <v>189</v>
      </c>
      <c r="E51" s="42">
        <v>250</v>
      </c>
      <c r="F51" s="33">
        <v>250</v>
      </c>
      <c r="M51" s="33">
        <v>250</v>
      </c>
      <c r="P51" s="33">
        <f t="shared" si="6"/>
        <v>250</v>
      </c>
      <c r="Q51" s="33">
        <f t="shared" si="7"/>
        <v>0</v>
      </c>
    </row>
    <row r="52" spans="1:17" s="33" customFormat="1" ht="14.25" customHeight="1" x14ac:dyDescent="0.2">
      <c r="A52" s="80">
        <f t="shared" si="3"/>
        <v>100972</v>
      </c>
      <c r="B52" s="63">
        <v>43442</v>
      </c>
      <c r="C52" s="33" t="s">
        <v>193</v>
      </c>
      <c r="D52" s="33" t="s">
        <v>194</v>
      </c>
      <c r="E52" s="42">
        <v>8</v>
      </c>
      <c r="F52" s="33">
        <v>8</v>
      </c>
      <c r="M52" s="33">
        <v>8</v>
      </c>
      <c r="P52" s="33">
        <f t="shared" si="6"/>
        <v>8</v>
      </c>
      <c r="Q52" s="33">
        <f t="shared" si="7"/>
        <v>0</v>
      </c>
    </row>
    <row r="53" spans="1:17" s="33" customFormat="1" ht="14.25" customHeight="1" x14ac:dyDescent="0.2">
      <c r="A53" s="80">
        <f t="shared" si="3"/>
        <v>100973</v>
      </c>
      <c r="B53" s="63">
        <v>43442</v>
      </c>
      <c r="E53" s="42"/>
      <c r="P53" s="33">
        <f t="shared" si="6"/>
        <v>0</v>
      </c>
      <c r="Q53" s="33">
        <f t="shared" si="7"/>
        <v>0</v>
      </c>
    </row>
    <row r="54" spans="1:17" s="33" customFormat="1" ht="14.25" customHeight="1" x14ac:dyDescent="0.2">
      <c r="A54" s="80">
        <f t="shared" si="3"/>
        <v>100974</v>
      </c>
      <c r="B54" s="63">
        <v>43442</v>
      </c>
      <c r="E54" s="42"/>
      <c r="P54" s="33">
        <f t="shared" si="6"/>
        <v>0</v>
      </c>
      <c r="Q54" s="33">
        <f t="shared" si="7"/>
        <v>0</v>
      </c>
    </row>
    <row r="55" spans="1:17" s="33" customFormat="1" ht="14.25" customHeight="1" x14ac:dyDescent="0.2">
      <c r="A55" s="59"/>
      <c r="B55" s="63"/>
      <c r="E55" s="42">
        <f>SUBTOTAL(9,E7:E52)</f>
        <v>10219.049999999999</v>
      </c>
      <c r="F55" s="42">
        <f>SUBTOTAL(9,F9:F52)</f>
        <v>4385.84</v>
      </c>
      <c r="G55" s="42">
        <f t="shared" ref="F55:Q55" si="8">SUBTOTAL(9,G9:G49)</f>
        <v>655.74</v>
      </c>
      <c r="H55" s="42">
        <f t="shared" si="8"/>
        <v>0</v>
      </c>
      <c r="I55" s="42">
        <f t="shared" si="8"/>
        <v>1055.06</v>
      </c>
      <c r="J55" s="42">
        <f t="shared" si="8"/>
        <v>75</v>
      </c>
      <c r="K55" s="42">
        <f t="shared" si="8"/>
        <v>1288.56</v>
      </c>
      <c r="L55" s="42">
        <f t="shared" si="8"/>
        <v>1921.87</v>
      </c>
      <c r="M55" s="42">
        <f t="shared" si="8"/>
        <v>1324.77</v>
      </c>
      <c r="N55" s="42">
        <f t="shared" si="8"/>
        <v>2698.77</v>
      </c>
      <c r="O55" s="42">
        <f t="shared" si="8"/>
        <v>25</v>
      </c>
      <c r="P55" s="42">
        <f t="shared" si="8"/>
        <v>9044.77</v>
      </c>
      <c r="Q55" s="42">
        <f t="shared" si="8"/>
        <v>-82.240000000000009</v>
      </c>
    </row>
    <row r="56" spans="1:17" s="33" customFormat="1" ht="14.25" customHeight="1" x14ac:dyDescent="0.2">
      <c r="A56" s="59"/>
      <c r="B56" s="63"/>
      <c r="E56" s="42"/>
    </row>
    <row r="57" spans="1:17" s="33" customFormat="1" ht="14.25" customHeight="1" x14ac:dyDescent="0.2">
      <c r="A57" s="59"/>
      <c r="B57" s="63"/>
      <c r="E57" s="42"/>
    </row>
    <row r="58" spans="1:17" s="33" customFormat="1" ht="14.25" customHeight="1" x14ac:dyDescent="0.2">
      <c r="A58" s="59"/>
      <c r="B58" s="63"/>
      <c r="E58" s="42"/>
    </row>
    <row r="59" spans="1:17" s="33" customFormat="1" ht="14.25" customHeight="1" x14ac:dyDescent="0.2">
      <c r="A59" s="59"/>
      <c r="B59" s="63"/>
      <c r="E59" s="42"/>
    </row>
    <row r="60" spans="1:17" s="33" customFormat="1" ht="14.25" customHeight="1" x14ac:dyDescent="0.2">
      <c r="A60" s="59"/>
      <c r="B60" s="63"/>
      <c r="E60" s="42"/>
    </row>
    <row r="61" spans="1:17" s="33" customFormat="1" ht="14.25" customHeight="1" x14ac:dyDescent="0.2">
      <c r="A61" s="59"/>
      <c r="B61" s="63"/>
      <c r="E61" s="42"/>
    </row>
    <row r="62" spans="1:17" s="33" customFormat="1" ht="14.25" customHeight="1" x14ac:dyDescent="0.2">
      <c r="A62" s="59"/>
      <c r="B62" s="63"/>
      <c r="E62" s="42"/>
    </row>
    <row r="63" spans="1:17" s="33" customFormat="1" ht="14.25" customHeight="1" x14ac:dyDescent="0.2">
      <c r="A63" s="59"/>
      <c r="B63" s="63"/>
      <c r="E63" s="42"/>
    </row>
    <row r="64" spans="1:17" s="33" customFormat="1" ht="14.25" customHeight="1" x14ac:dyDescent="0.2">
      <c r="A64" s="59"/>
      <c r="B64" s="63"/>
      <c r="E64" s="42"/>
    </row>
    <row r="65" spans="1:17" s="33" customFormat="1" ht="14.25" customHeight="1" x14ac:dyDescent="0.2">
      <c r="A65" s="59"/>
      <c r="B65" s="63"/>
      <c r="E65" s="42"/>
    </row>
    <row r="66" spans="1:17" s="33" customFormat="1" ht="14.25" customHeight="1" x14ac:dyDescent="0.2">
      <c r="A66" s="59"/>
      <c r="B66" s="63"/>
      <c r="E66" s="42"/>
    </row>
    <row r="67" spans="1:17" s="33" customFormat="1" ht="14.25" customHeight="1" x14ac:dyDescent="0.2">
      <c r="A67" s="59"/>
      <c r="B67" s="63"/>
      <c r="E67" s="42"/>
    </row>
    <row r="68" spans="1:17" s="33" customFormat="1" ht="14.25" customHeight="1" x14ac:dyDescent="0.2">
      <c r="A68" s="59"/>
      <c r="B68" s="63"/>
      <c r="E68" s="42"/>
    </row>
    <row r="69" spans="1:17" s="33" customFormat="1" ht="14.25" customHeight="1" x14ac:dyDescent="0.2">
      <c r="A69" s="59"/>
      <c r="B69" s="63"/>
      <c r="E69" s="42"/>
    </row>
    <row r="70" spans="1:17" x14ac:dyDescent="0.2">
      <c r="A70" s="59"/>
      <c r="P70" s="33"/>
      <c r="Q70" s="33"/>
    </row>
    <row r="71" spans="1:17" s="33" customFormat="1" ht="14.25" customHeight="1" x14ac:dyDescent="0.2">
      <c r="A71" s="59"/>
      <c r="B71" s="63"/>
      <c r="E71" s="42"/>
    </row>
    <row r="72" spans="1:17" s="33" customFormat="1" ht="14.25" customHeight="1" x14ac:dyDescent="0.2">
      <c r="A72" s="59"/>
      <c r="B72" s="63"/>
      <c r="E72" s="42"/>
    </row>
    <row r="73" spans="1:17" s="33" customFormat="1" ht="14.25" customHeight="1" x14ac:dyDescent="0.2">
      <c r="A73" s="59"/>
      <c r="B73" s="63"/>
      <c r="E73" s="42"/>
    </row>
    <row r="74" spans="1:17" s="33" customFormat="1" ht="14.25" customHeight="1" x14ac:dyDescent="0.2">
      <c r="A74" s="59"/>
      <c r="B74" s="63"/>
      <c r="E74" s="42"/>
    </row>
    <row r="75" spans="1:17" s="33" customFormat="1" ht="14.25" customHeight="1" x14ac:dyDescent="0.2">
      <c r="A75" s="59"/>
      <c r="B75" s="63"/>
      <c r="E75" s="42"/>
    </row>
    <row r="76" spans="1:17" x14ac:dyDescent="0.2">
      <c r="A76" s="59"/>
      <c r="P76" s="33"/>
      <c r="Q76" s="33"/>
    </row>
    <row r="77" spans="1:17" s="33" customFormat="1" ht="14.25" customHeight="1" x14ac:dyDescent="0.2">
      <c r="A77" s="59"/>
      <c r="B77" s="63"/>
      <c r="E77" s="42"/>
    </row>
    <row r="78" spans="1:17" s="33" customFormat="1" ht="14.25" customHeight="1" x14ac:dyDescent="0.2">
      <c r="A78" s="59"/>
      <c r="B78" s="63"/>
      <c r="E78" s="42"/>
    </row>
    <row r="79" spans="1:17" s="33" customFormat="1" ht="14.25" customHeight="1" x14ac:dyDescent="0.2">
      <c r="A79" s="59"/>
      <c r="B79" s="63"/>
      <c r="E79" s="42"/>
    </row>
    <row r="80" spans="1:17" x14ac:dyDescent="0.2">
      <c r="A80" s="59"/>
      <c r="P80" s="33"/>
      <c r="Q80" s="33"/>
    </row>
    <row r="81" spans="1:17" x14ac:dyDescent="0.2">
      <c r="A81" s="59"/>
      <c r="P81" s="33"/>
      <c r="Q81" s="33"/>
    </row>
    <row r="82" spans="1:17" x14ac:dyDescent="0.2">
      <c r="A82" s="59"/>
      <c r="P82" s="33"/>
      <c r="Q82" s="33"/>
    </row>
    <row r="83" spans="1:17" x14ac:dyDescent="0.2">
      <c r="A83" s="59"/>
      <c r="P83" s="33"/>
      <c r="Q83" s="33"/>
    </row>
    <row r="84" spans="1:17" s="34" customFormat="1" ht="15" x14ac:dyDescent="0.2">
      <c r="A84" s="40" t="s">
        <v>64</v>
      </c>
      <c r="B84" s="73"/>
      <c r="E84" s="34">
        <f t="shared" ref="E84:O84" si="9">SUBTOTAL(9,E10:E83)</f>
        <v>9760.25</v>
      </c>
      <c r="F84" s="34">
        <f t="shared" si="9"/>
        <v>4361.08</v>
      </c>
      <c r="G84" s="34">
        <f t="shared" si="9"/>
        <v>653.24</v>
      </c>
      <c r="H84" s="34">
        <f t="shared" si="9"/>
        <v>0</v>
      </c>
      <c r="I84" s="34">
        <f t="shared" si="9"/>
        <v>1032.8000000000002</v>
      </c>
      <c r="J84" s="34">
        <f t="shared" si="9"/>
        <v>75</v>
      </c>
      <c r="K84" s="34">
        <f t="shared" si="9"/>
        <v>1288.56</v>
      </c>
      <c r="L84" s="34">
        <f t="shared" si="9"/>
        <v>2321.87</v>
      </c>
      <c r="M84" s="34">
        <f t="shared" si="9"/>
        <v>1582.77</v>
      </c>
      <c r="N84" s="34">
        <f t="shared" si="9"/>
        <v>2698.77</v>
      </c>
      <c r="O84" s="34">
        <f t="shared" si="9"/>
        <v>25</v>
      </c>
      <c r="P84" s="34">
        <f>SUM(G84+H84+I84+J84+K84+L84+M84+N84+O84)</f>
        <v>9678.01</v>
      </c>
      <c r="Q84" s="34">
        <f t="shared" ref="Q84" si="10">SUBTOTAL(9,Q10:Q80)</f>
        <v>-82.240000000000009</v>
      </c>
    </row>
    <row r="85" spans="1:17" s="33" customFormat="1" ht="12" customHeight="1" x14ac:dyDescent="0.2">
      <c r="A85" s="91"/>
      <c r="B85" s="92"/>
      <c r="C85" s="92"/>
    </row>
    <row r="86" spans="1:17" s="33" customFormat="1" ht="12" customHeight="1" x14ac:dyDescent="0.2">
      <c r="A86" s="59"/>
      <c r="B86" s="72"/>
    </row>
    <row r="87" spans="1:17" s="33" customFormat="1" ht="12" customHeight="1" x14ac:dyDescent="0.2">
      <c r="A87" s="91" t="s">
        <v>110</v>
      </c>
      <c r="B87" s="82"/>
      <c r="C87" s="33">
        <f>E84-K84</f>
        <v>8471.69</v>
      </c>
    </row>
    <row r="88" spans="1:17" s="33" customFormat="1" ht="12" customHeight="1" x14ac:dyDescent="0.2">
      <c r="A88" s="59"/>
      <c r="B88" s="72"/>
    </row>
    <row r="89" spans="1:17" s="33" customFormat="1" ht="12" customHeight="1" x14ac:dyDescent="0.2">
      <c r="A89" s="59"/>
      <c r="B89" s="72"/>
    </row>
    <row r="90" spans="1:17" s="33" customFormat="1" ht="11.25" customHeight="1" x14ac:dyDescent="0.2">
      <c r="A90" s="59"/>
      <c r="B90" s="72"/>
    </row>
    <row r="91" spans="1:17" s="33" customFormat="1" ht="11.25" customHeight="1" x14ac:dyDescent="0.2">
      <c r="A91" s="59"/>
      <c r="B91" s="72"/>
    </row>
    <row r="92" spans="1:17" s="33" customFormat="1" ht="12" customHeight="1" x14ac:dyDescent="0.2">
      <c r="A92" s="59"/>
      <c r="B92" s="72"/>
    </row>
    <row r="93" spans="1:17" s="33" customFormat="1" ht="12" customHeight="1" x14ac:dyDescent="0.2">
      <c r="A93" s="59"/>
      <c r="B93" s="72"/>
    </row>
    <row r="94" spans="1:17" s="33" customFormat="1" ht="12" customHeight="1" x14ac:dyDescent="0.2">
      <c r="A94" s="59"/>
      <c r="B94" s="72"/>
    </row>
    <row r="95" spans="1:17" s="33" customFormat="1" ht="12" customHeight="1" x14ac:dyDescent="0.2">
      <c r="A95" s="59"/>
      <c r="B95" s="72"/>
    </row>
    <row r="96" spans="1:17" s="33" customFormat="1" x14ac:dyDescent="0.2">
      <c r="A96" s="59"/>
      <c r="B96" s="72"/>
    </row>
    <row r="97" spans="1:2" s="33" customFormat="1" ht="14.25" customHeight="1" x14ac:dyDescent="0.2">
      <c r="A97" s="59"/>
      <c r="B97" s="63"/>
    </row>
    <row r="98" spans="1:2" s="33" customFormat="1" x14ac:dyDescent="0.2">
      <c r="A98" s="59"/>
      <c r="B98" s="63"/>
    </row>
    <row r="99" spans="1:2" s="33" customFormat="1" x14ac:dyDescent="0.2">
      <c r="A99" s="59"/>
      <c r="B99" s="63"/>
    </row>
    <row r="100" spans="1:2" s="33" customFormat="1" ht="14.25" customHeight="1" x14ac:dyDescent="0.2">
      <c r="A100" s="59"/>
      <c r="B100" s="63"/>
    </row>
    <row r="101" spans="1:2" s="33" customFormat="1" x14ac:dyDescent="0.2">
      <c r="A101" s="59"/>
      <c r="B101" s="63"/>
    </row>
    <row r="102" spans="1:2" s="33" customFormat="1" x14ac:dyDescent="0.2">
      <c r="A102" s="59"/>
      <c r="B102" s="72"/>
    </row>
  </sheetData>
  <autoFilter ref="A1:P21" xr:uid="{00000000-0009-0000-0000-000004000000}">
    <filterColumn colId="2">
      <iconFilter iconSet="3Arrows"/>
    </filterColumn>
  </autoFilter>
  <mergeCells count="2">
    <mergeCell ref="A85:C85"/>
    <mergeCell ref="A87:B87"/>
  </mergeCells>
  <phoneticPr fontId="17" type="noConversion"/>
  <printOptions headings="1" gridLines="1"/>
  <pageMargins left="0" right="0" top="0" bottom="0" header="0" footer="0"/>
  <pageSetup paperSize="9" orientation="landscape" horizontalDpi="0" verticalDpi="0" copies="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4"/>
  <sheetViews>
    <sheetView workbookViewId="0">
      <selection activeCell="K12" sqref="K12"/>
    </sheetView>
  </sheetViews>
  <sheetFormatPr baseColWidth="10" defaultColWidth="8.83203125" defaultRowHeight="14" x14ac:dyDescent="0.2"/>
  <cols>
    <col min="1" max="1" width="6.1640625" style="30" customWidth="1"/>
    <col min="2" max="2" width="9.33203125" style="31" customWidth="1"/>
    <col min="3" max="3" width="15.6640625" style="30" customWidth="1"/>
    <col min="4" max="4" width="18.33203125" style="30" customWidth="1"/>
    <col min="5" max="5" width="8.6640625" style="30" customWidth="1"/>
    <col min="6" max="6" width="7" style="30" customWidth="1"/>
    <col min="7" max="16384" width="8.83203125" style="30"/>
  </cols>
  <sheetData>
    <row r="1" spans="1:2" s="33" customFormat="1" x14ac:dyDescent="0.2">
      <c r="A1" s="47"/>
      <c r="B1" s="32"/>
    </row>
    <row r="2" spans="1:2" s="33" customFormat="1" x14ac:dyDescent="0.2">
      <c r="A2" s="47"/>
      <c r="B2" s="32"/>
    </row>
    <row r="3" spans="1:2" s="33" customFormat="1" x14ac:dyDescent="0.2">
      <c r="A3" s="47"/>
      <c r="B3" s="32"/>
    </row>
    <row r="4" spans="1:2" s="33" customFormat="1" x14ac:dyDescent="0.2">
      <c r="A4" s="47"/>
      <c r="B4" s="32"/>
    </row>
    <row r="5" spans="1:2" s="33" customFormat="1" x14ac:dyDescent="0.2">
      <c r="A5" s="47"/>
      <c r="B5" s="32"/>
    </row>
    <row r="6" spans="1:2" s="33" customFormat="1" x14ac:dyDescent="0.2">
      <c r="A6" s="47"/>
      <c r="B6" s="32"/>
    </row>
    <row r="7" spans="1:2" s="33" customFormat="1" x14ac:dyDescent="0.2">
      <c r="A7" s="47"/>
      <c r="B7" s="32"/>
    </row>
    <row r="8" spans="1:2" s="33" customFormat="1" x14ac:dyDescent="0.2">
      <c r="A8" s="47"/>
      <c r="B8" s="32"/>
    </row>
    <row r="9" spans="1:2" s="33" customFormat="1" x14ac:dyDescent="0.2">
      <c r="A9" s="47"/>
      <c r="B9" s="31"/>
    </row>
    <row r="10" spans="1:2" s="33" customFormat="1" x14ac:dyDescent="0.2">
      <c r="A10" s="47"/>
      <c r="B10" s="31"/>
    </row>
    <row r="11" spans="1:2" s="33" customFormat="1" x14ac:dyDescent="0.2">
      <c r="A11" s="47"/>
      <c r="B11" s="31"/>
    </row>
    <row r="12" spans="1:2" s="33" customFormat="1" x14ac:dyDescent="0.2">
      <c r="A12" s="47"/>
      <c r="B12" s="31"/>
    </row>
    <row r="13" spans="1:2" s="33" customFormat="1" x14ac:dyDescent="0.2">
      <c r="A13" s="47"/>
      <c r="B13" s="31"/>
    </row>
    <row r="14" spans="1:2" s="33" customFormat="1" x14ac:dyDescent="0.2">
      <c r="A14" s="47"/>
      <c r="B14" s="32"/>
    </row>
  </sheetData>
  <phoneticPr fontId="17" type="noConversion"/>
  <printOptions headings="1" gridLines="1"/>
  <pageMargins left="0.25" right="0.25" top="0.75" bottom="0.75" header="0.3" footer="0.3"/>
  <pageSetup paperSize="9" orientation="portrait" horizontalDpi="0" verticalDpi="0" copies="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2"/>
  <sheetViews>
    <sheetView workbookViewId="0">
      <selection activeCell="E31" sqref="E31"/>
    </sheetView>
  </sheetViews>
  <sheetFormatPr baseColWidth="10" defaultColWidth="8.83203125" defaultRowHeight="15" x14ac:dyDescent="0.2"/>
  <cols>
    <col min="1" max="1" width="24.6640625" customWidth="1"/>
    <col min="2" max="2" width="25.33203125" customWidth="1"/>
    <col min="3" max="3" width="9.1640625" customWidth="1"/>
    <col min="4" max="4" width="21.1640625" customWidth="1"/>
    <col min="5" max="5" width="35.1640625" customWidth="1"/>
    <col min="6" max="6" width="8.5" bestFit="1" customWidth="1"/>
  </cols>
  <sheetData>
    <row r="1" spans="1:6" s="5" customFormat="1" x14ac:dyDescent="0.2">
      <c r="A1" s="5" t="s">
        <v>56</v>
      </c>
    </row>
    <row r="2" spans="1:6" x14ac:dyDescent="0.2">
      <c r="A2" t="s">
        <v>47</v>
      </c>
      <c r="B2" t="s">
        <v>48</v>
      </c>
    </row>
    <row r="3" spans="1:6" x14ac:dyDescent="0.2">
      <c r="A3" t="s">
        <v>49</v>
      </c>
      <c r="B3" s="24">
        <v>10000000</v>
      </c>
    </row>
    <row r="4" spans="1:6" x14ac:dyDescent="0.2">
      <c r="A4" t="s">
        <v>50</v>
      </c>
      <c r="B4" s="24">
        <v>10000000</v>
      </c>
    </row>
    <row r="5" spans="1:6" x14ac:dyDescent="0.2">
      <c r="A5" t="s">
        <v>51</v>
      </c>
      <c r="B5" s="24">
        <v>100000</v>
      </c>
    </row>
    <row r="6" spans="1:6" x14ac:dyDescent="0.2">
      <c r="A6" t="s">
        <v>52</v>
      </c>
      <c r="B6" s="24">
        <v>250000</v>
      </c>
    </row>
    <row r="7" spans="1:6" x14ac:dyDescent="0.2">
      <c r="A7" t="s">
        <v>53</v>
      </c>
      <c r="B7" s="24">
        <v>500000</v>
      </c>
    </row>
    <row r="8" spans="1:6" x14ac:dyDescent="0.2">
      <c r="A8" t="s">
        <v>54</v>
      </c>
      <c r="B8" s="24">
        <v>100000</v>
      </c>
    </row>
    <row r="9" spans="1:6" x14ac:dyDescent="0.2">
      <c r="A9" t="s">
        <v>55</v>
      </c>
      <c r="B9" s="24">
        <v>250000</v>
      </c>
    </row>
    <row r="10" spans="1:6" x14ac:dyDescent="0.2">
      <c r="A10" t="s">
        <v>45</v>
      </c>
    </row>
    <row r="12" spans="1:6" ht="16" x14ac:dyDescent="0.2">
      <c r="A12" s="8" t="s">
        <v>46</v>
      </c>
      <c r="B12" s="8"/>
      <c r="C12" s="8"/>
      <c r="D12" s="8" t="s">
        <v>27</v>
      </c>
      <c r="E12" s="8" t="s">
        <v>78</v>
      </c>
      <c r="F12" s="8"/>
    </row>
    <row r="13" spans="1:6" ht="16" x14ac:dyDescent="0.2">
      <c r="A13" s="10" t="s">
        <v>19</v>
      </c>
      <c r="B13" s="10" t="s">
        <v>20</v>
      </c>
      <c r="C13" s="11">
        <v>40238</v>
      </c>
      <c r="D13" s="10" t="s">
        <v>21</v>
      </c>
      <c r="E13" s="12">
        <v>557.5</v>
      </c>
    </row>
    <row r="14" spans="1:6" ht="15" customHeight="1" x14ac:dyDescent="0.2">
      <c r="A14" s="10" t="s">
        <v>22</v>
      </c>
      <c r="B14" s="10" t="s">
        <v>23</v>
      </c>
      <c r="C14" s="11">
        <v>40238</v>
      </c>
      <c r="D14" s="10" t="s">
        <v>21</v>
      </c>
      <c r="E14" s="12">
        <v>557.5</v>
      </c>
    </row>
    <row r="15" spans="1:6" ht="14.25" customHeight="1" x14ac:dyDescent="0.2">
      <c r="A15" s="10" t="s">
        <v>24</v>
      </c>
      <c r="B15" s="10" t="s">
        <v>25</v>
      </c>
      <c r="C15" s="11">
        <v>40848</v>
      </c>
      <c r="D15" s="10" t="s">
        <v>26</v>
      </c>
      <c r="E15" s="12">
        <v>70721</v>
      </c>
    </row>
    <row r="16" spans="1:6" ht="16" x14ac:dyDescent="0.2">
      <c r="A16" s="10" t="s">
        <v>29</v>
      </c>
      <c r="B16" s="10" t="s">
        <v>40</v>
      </c>
      <c r="C16" s="11">
        <v>41944</v>
      </c>
      <c r="D16" s="10" t="s">
        <v>41</v>
      </c>
      <c r="E16" s="19">
        <v>579</v>
      </c>
    </row>
    <row r="17" spans="1:5" ht="16" x14ac:dyDescent="0.2">
      <c r="A17" s="10" t="s">
        <v>72</v>
      </c>
      <c r="B17" s="10" t="s">
        <v>89</v>
      </c>
      <c r="C17" s="11">
        <v>42522</v>
      </c>
      <c r="D17" s="10" t="s">
        <v>77</v>
      </c>
      <c r="E17" s="19">
        <v>1718</v>
      </c>
    </row>
    <row r="18" spans="1:5" ht="16" x14ac:dyDescent="0.2">
      <c r="A18" s="10" t="s">
        <v>90</v>
      </c>
      <c r="B18" s="10" t="s">
        <v>91</v>
      </c>
      <c r="C18" s="11">
        <v>42917</v>
      </c>
      <c r="D18" s="10"/>
      <c r="E18" s="19"/>
    </row>
    <row r="19" spans="1:5" ht="16" x14ac:dyDescent="0.2">
      <c r="A19" s="8" t="s">
        <v>10</v>
      </c>
      <c r="B19" s="5"/>
      <c r="C19" s="5"/>
      <c r="D19" s="5"/>
      <c r="E19" s="14">
        <f>SUM(E13:E17)</f>
        <v>74133</v>
      </c>
    </row>
    <row r="21" spans="1:5" ht="16" x14ac:dyDescent="0.2">
      <c r="A21" s="10" t="s">
        <v>43</v>
      </c>
      <c r="B21" s="10" t="s">
        <v>44</v>
      </c>
      <c r="C21" t="s">
        <v>93</v>
      </c>
    </row>
    <row r="22" spans="1:5" ht="32" x14ac:dyDescent="0.2">
      <c r="A22" s="10" t="s">
        <v>57</v>
      </c>
      <c r="C22" t="s">
        <v>93</v>
      </c>
    </row>
    <row r="23" spans="1:5" ht="16" x14ac:dyDescent="0.2">
      <c r="A23" s="10" t="s">
        <v>92</v>
      </c>
      <c r="C23" t="s">
        <v>93</v>
      </c>
    </row>
    <row r="25" spans="1:5" s="5" customFormat="1" x14ac:dyDescent="0.2">
      <c r="A25" s="5" t="s">
        <v>58</v>
      </c>
    </row>
    <row r="26" spans="1:5" x14ac:dyDescent="0.2">
      <c r="A26" t="s">
        <v>59</v>
      </c>
      <c r="B26" t="s">
        <v>94</v>
      </c>
    </row>
    <row r="27" spans="1:5" x14ac:dyDescent="0.2">
      <c r="A27" t="s">
        <v>60</v>
      </c>
    </row>
    <row r="28" spans="1:5" x14ac:dyDescent="0.2">
      <c r="A28" t="s">
        <v>61</v>
      </c>
    </row>
    <row r="29" spans="1:5" x14ac:dyDescent="0.2">
      <c r="A29" t="s">
        <v>62</v>
      </c>
    </row>
    <row r="30" spans="1:5" x14ac:dyDescent="0.2">
      <c r="A30" t="s">
        <v>88</v>
      </c>
    </row>
    <row r="32" spans="1:5" s="25" customFormat="1" x14ac:dyDescent="0.2">
      <c r="A32" s="25" t="s">
        <v>63</v>
      </c>
    </row>
  </sheetData>
  <phoneticPr fontId="17" type="noConversion"/>
  <printOptions headings="1" gridLines="1"/>
  <pageMargins left="0.7" right="0.7" top="0.75" bottom="0.75" header="0.3" footer="0.3"/>
  <pageSetup paperSize="9" orientation="portrait" horizontalDpi="0" verticalDpi="0" copies="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3"/>
  <sheetViews>
    <sheetView workbookViewId="0">
      <selection activeCell="E16" sqref="E16"/>
    </sheetView>
  </sheetViews>
  <sheetFormatPr baseColWidth="10" defaultColWidth="8.83203125" defaultRowHeight="15" x14ac:dyDescent="0.2"/>
  <cols>
    <col min="1" max="1" width="23.6640625" style="38" customWidth="1"/>
    <col min="2" max="2" width="11.5" style="48" customWidth="1"/>
    <col min="3" max="3" width="14.6640625" style="50" customWidth="1"/>
    <col min="4" max="4" width="6.5" style="38" customWidth="1"/>
    <col min="5" max="5" width="60.83203125" style="57" customWidth="1"/>
    <col min="6" max="16384" width="8.83203125" style="38"/>
  </cols>
  <sheetData>
    <row r="1" spans="1:7" ht="19" x14ac:dyDescent="0.2">
      <c r="A1" s="67" t="s">
        <v>30</v>
      </c>
      <c r="B1" s="55"/>
      <c r="C1" s="27"/>
      <c r="D1" s="43"/>
    </row>
    <row r="2" spans="1:7" ht="32" x14ac:dyDescent="0.2">
      <c r="A2" s="16"/>
      <c r="B2" s="56" t="s">
        <v>84</v>
      </c>
      <c r="C2" s="23" t="s">
        <v>111</v>
      </c>
      <c r="D2" s="17" t="s">
        <v>30</v>
      </c>
    </row>
    <row r="3" spans="1:7" s="49" customFormat="1" ht="16" x14ac:dyDescent="0.2">
      <c r="A3" s="18" t="s">
        <v>31</v>
      </c>
      <c r="B3" s="57">
        <f>'Receipts and payments'!$C$3</f>
        <v>17988.68</v>
      </c>
      <c r="C3" s="53"/>
      <c r="D3" s="54"/>
      <c r="E3" s="58"/>
    </row>
    <row r="4" spans="1:7" ht="22" customHeight="1" x14ac:dyDescent="0.2">
      <c r="A4" s="18" t="s">
        <v>32</v>
      </c>
      <c r="B4" s="57">
        <f>Income!$E$10</f>
        <v>8606</v>
      </c>
      <c r="C4" s="53"/>
      <c r="D4" s="54"/>
      <c r="E4" s="58"/>
    </row>
    <row r="5" spans="1:7" ht="20" customHeight="1" x14ac:dyDescent="0.2">
      <c r="A5" s="18" t="s">
        <v>33</v>
      </c>
      <c r="B5" s="57">
        <f>Income!$C$13</f>
        <v>624.46999999999935</v>
      </c>
      <c r="C5" s="53"/>
      <c r="D5" s="54"/>
      <c r="E5" s="93"/>
      <c r="F5" s="94"/>
      <c r="G5" s="94"/>
    </row>
    <row r="6" spans="1:7" ht="16" x14ac:dyDescent="0.2">
      <c r="A6" s="18" t="s">
        <v>34</v>
      </c>
      <c r="B6" s="57">
        <f>Expenditure!$K$84</f>
        <v>1288.56</v>
      </c>
      <c r="C6" s="53"/>
      <c r="D6" s="54"/>
      <c r="E6" s="58"/>
    </row>
    <row r="7" spans="1:7" ht="16" x14ac:dyDescent="0.2">
      <c r="A7" s="18" t="s">
        <v>35</v>
      </c>
      <c r="B7" s="57">
        <v>0</v>
      </c>
      <c r="C7" s="53"/>
      <c r="D7" s="54"/>
      <c r="E7" s="58"/>
    </row>
    <row r="8" spans="1:7" ht="16" x14ac:dyDescent="0.2">
      <c r="A8" s="18" t="s">
        <v>36</v>
      </c>
      <c r="B8" s="57">
        <f>Expenditure!$C$87</f>
        <v>8471.69</v>
      </c>
      <c r="C8" s="53"/>
      <c r="D8" s="54"/>
      <c r="E8" s="58"/>
    </row>
    <row r="9" spans="1:7" s="49" customFormat="1" ht="16" x14ac:dyDescent="0.2">
      <c r="A9" s="18" t="s">
        <v>37</v>
      </c>
      <c r="B9" s="57">
        <f>(B3+B4+B5)-(B6+B7+B8)</f>
        <v>17458.900000000001</v>
      </c>
      <c r="C9" s="53"/>
      <c r="D9" s="54"/>
      <c r="E9" s="26"/>
      <c r="F9" s="37"/>
    </row>
    <row r="10" spans="1:7" ht="16" x14ac:dyDescent="0.2">
      <c r="A10" s="18" t="s">
        <v>38</v>
      </c>
      <c r="B10" s="57">
        <f>Assets!$E$7</f>
        <v>74133</v>
      </c>
      <c r="C10" s="53"/>
      <c r="D10" s="54"/>
      <c r="E10" s="58"/>
    </row>
    <row r="11" spans="1:7" ht="16" x14ac:dyDescent="0.2">
      <c r="A11" s="18" t="s">
        <v>39</v>
      </c>
      <c r="B11" s="57">
        <v>0</v>
      </c>
      <c r="C11" s="53"/>
      <c r="D11" s="54"/>
      <c r="E11" s="58"/>
    </row>
    <row r="13" spans="1:7" s="49" customFormat="1" x14ac:dyDescent="0.2">
      <c r="B13" s="52"/>
      <c r="C13" s="51"/>
      <c r="E13" s="57"/>
    </row>
  </sheetData>
  <mergeCells count="1">
    <mergeCell ref="E5:G5"/>
  </mergeCells>
  <phoneticPr fontId="17" type="noConversion"/>
  <printOptions headings="1" gridLines="1"/>
  <pageMargins left="0.25" right="0.25" top="0.75" bottom="0.75" header="0.3" footer="0.3"/>
  <pageSetup paperSize="9" orientation="landscape" horizontalDpi="0" verticalDpi="0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Income</vt:lpstr>
      <vt:lpstr>Receipts and payments</vt:lpstr>
      <vt:lpstr>Statement</vt:lpstr>
      <vt:lpstr>Assets</vt:lpstr>
      <vt:lpstr>Expenditure</vt:lpstr>
      <vt:lpstr>VAT</vt:lpstr>
      <vt:lpstr>Insurance schedule</vt:lpstr>
      <vt:lpstr>Variances</vt:lpstr>
      <vt:lpstr>Assets!Print_Area</vt:lpstr>
      <vt:lpstr>Expenditure!Print_Area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Lesley Swinbank</dc:creator>
  <cp:lastModifiedBy>Microsoft Office User</cp:lastModifiedBy>
  <cp:lastPrinted>2018-04-08T08:56:25Z</cp:lastPrinted>
  <dcterms:created xsi:type="dcterms:W3CDTF">2014-06-06T08:20:54Z</dcterms:created>
  <dcterms:modified xsi:type="dcterms:W3CDTF">2018-12-11T12:40:52Z</dcterms:modified>
</cp:coreProperties>
</file>