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KS/Dropbox/Hawthorn Parish Council/Finance/Audit/2016 2017/"/>
    </mc:Choice>
  </mc:AlternateContent>
  <bookViews>
    <workbookView xWindow="0" yWindow="460" windowWidth="33600" windowHeight="19260" activeTab="6"/>
  </bookViews>
  <sheets>
    <sheet name="Income" sheetId="1" r:id="rId1"/>
    <sheet name="Receipts and payments" sheetId="4" r:id="rId2"/>
    <sheet name="Assets" sheetId="5" r:id="rId3"/>
    <sheet name="Expenditure" sheetId="3" r:id="rId4"/>
    <sheet name="VAT" sheetId="8" r:id="rId5"/>
    <sheet name="Insurance schedule" sheetId="7" r:id="rId6"/>
    <sheet name="Variances" sheetId="6" r:id="rId7"/>
  </sheets>
  <definedNames>
    <definedName name="_xlnm._FilterDatabase" localSheetId="3" hidden="1">Expenditure!$A$1:$Q$12</definedName>
    <definedName name="_xlnm.Print_Area" localSheetId="2">Assets!$A$1:$H$7</definedName>
    <definedName name="_xlnm.Print_Area" localSheetId="3">Expenditure!$A$1:$Q$62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3" l="1"/>
  <c r="D16" i="1"/>
  <c r="C8" i="4"/>
  <c r="N8" i="3"/>
  <c r="N58" i="3"/>
  <c r="G45" i="3"/>
  <c r="G58" i="3"/>
  <c r="H58" i="3"/>
  <c r="I58" i="3"/>
  <c r="J58" i="3"/>
  <c r="K58" i="3"/>
  <c r="L58" i="3"/>
  <c r="M58" i="3"/>
  <c r="O58" i="3"/>
  <c r="P58" i="3"/>
  <c r="Q58" i="3"/>
  <c r="E18" i="8"/>
  <c r="E21" i="8"/>
  <c r="D21" i="8"/>
  <c r="E7" i="5"/>
  <c r="C10" i="6"/>
  <c r="C4" i="6"/>
  <c r="D4" i="6"/>
  <c r="C19" i="1"/>
  <c r="C5" i="6"/>
  <c r="D5" i="6"/>
  <c r="C61" i="3"/>
  <c r="C6" i="6"/>
  <c r="D6" i="6"/>
  <c r="C62" i="3"/>
  <c r="C8" i="6"/>
  <c r="D8" i="6"/>
  <c r="C6" i="4"/>
  <c r="C3" i="6"/>
  <c r="C9" i="6"/>
  <c r="D9" i="6"/>
  <c r="D10" i="6"/>
  <c r="D3" i="6"/>
  <c r="C9" i="4"/>
  <c r="C11" i="4"/>
  <c r="Q56" i="3"/>
  <c r="F58" i="3"/>
  <c r="B15" i="4"/>
  <c r="B14" i="4"/>
  <c r="C15" i="4"/>
  <c r="Q5" i="3"/>
  <c r="R5" i="3"/>
  <c r="Q6" i="3"/>
  <c r="R6" i="3"/>
  <c r="Q7" i="3"/>
  <c r="R7" i="3"/>
  <c r="Q8" i="3"/>
  <c r="R8" i="3"/>
  <c r="Q9" i="3"/>
  <c r="R9" i="3"/>
  <c r="Q10" i="3"/>
  <c r="R10" i="3"/>
  <c r="Q11" i="3"/>
  <c r="R11" i="3"/>
  <c r="Q12" i="3"/>
  <c r="R12" i="3"/>
  <c r="Q13" i="3"/>
  <c r="R13" i="3"/>
  <c r="Q14" i="3"/>
  <c r="R14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39" i="3"/>
  <c r="R39" i="3"/>
  <c r="Q40" i="3"/>
  <c r="R40" i="3"/>
  <c r="Q41" i="3"/>
  <c r="R41" i="3"/>
  <c r="Q42" i="3"/>
  <c r="R42" i="3"/>
  <c r="Q43" i="3"/>
  <c r="R43" i="3"/>
  <c r="Q44" i="3"/>
  <c r="R44" i="3"/>
  <c r="Q45" i="3"/>
  <c r="R45" i="3"/>
  <c r="Q46" i="3"/>
  <c r="R46" i="3"/>
  <c r="Q47" i="3"/>
  <c r="R47" i="3"/>
  <c r="Q48" i="3"/>
  <c r="R48" i="3"/>
  <c r="Q49" i="3"/>
  <c r="R49" i="3"/>
  <c r="Q50" i="3"/>
  <c r="R50" i="3"/>
  <c r="Q51" i="3"/>
  <c r="R51" i="3"/>
  <c r="Q52" i="3"/>
  <c r="R52" i="3"/>
  <c r="Q53" i="3"/>
  <c r="R53" i="3"/>
  <c r="Q54" i="3"/>
  <c r="R54" i="3"/>
  <c r="Q55" i="3"/>
  <c r="R55" i="3"/>
  <c r="R56" i="3"/>
  <c r="Q57" i="3"/>
  <c r="R57" i="3"/>
  <c r="Q4" i="3"/>
  <c r="R58" i="3"/>
  <c r="R4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I16" i="1"/>
  <c r="F16" i="1"/>
  <c r="G16" i="1"/>
  <c r="H16" i="1"/>
  <c r="E16" i="1"/>
  <c r="E17" i="7"/>
  <c r="F7" i="5"/>
  <c r="G7" i="5"/>
  <c r="I7" i="5"/>
  <c r="H7" i="5"/>
  <c r="J16" i="1"/>
</calcChain>
</file>

<file path=xl/sharedStrings.xml><?xml version="1.0" encoding="utf-8"?>
<sst xmlns="http://schemas.openxmlformats.org/spreadsheetml/2006/main" count="298" uniqueCount="195">
  <si>
    <t>Payee</t>
  </si>
  <si>
    <t>Amount</t>
  </si>
  <si>
    <t>VAT</t>
  </si>
  <si>
    <t>Date</t>
  </si>
  <si>
    <t>Details</t>
  </si>
  <si>
    <t>Gordon Fletcher</t>
  </si>
  <si>
    <t>S137</t>
  </si>
  <si>
    <t>DCC</t>
  </si>
  <si>
    <t>Training</t>
  </si>
  <si>
    <t>Cheque</t>
  </si>
  <si>
    <t>Interest</t>
  </si>
  <si>
    <t>Precept</t>
  </si>
  <si>
    <t>LCTSG</t>
  </si>
  <si>
    <t>Total</t>
  </si>
  <si>
    <t>Admin</t>
  </si>
  <si>
    <t>Sal/ Exp</t>
  </si>
  <si>
    <t>Open Sp</t>
  </si>
  <si>
    <t>Community</t>
  </si>
  <si>
    <t>Unpres</t>
  </si>
  <si>
    <t>Receipts</t>
  </si>
  <si>
    <t>Location</t>
  </si>
  <si>
    <t>Value 2013 / 2014</t>
  </si>
  <si>
    <t>Value 2012 / 2013</t>
  </si>
  <si>
    <t>Notice board 1</t>
  </si>
  <si>
    <t>Village Green</t>
  </si>
  <si>
    <t>Froud &amp; Sons</t>
  </si>
  <si>
    <t>Notice board 2</t>
  </si>
  <si>
    <t>West Lane/High West Lane</t>
  </si>
  <si>
    <t xml:space="preserve"> Playground Equipment</t>
  </si>
  <si>
    <t>Hawthorn Play Area</t>
  </si>
  <si>
    <t>Brambledown</t>
  </si>
  <si>
    <t>Supplier</t>
  </si>
  <si>
    <t>Value 2014 / 2015</t>
  </si>
  <si>
    <t>Christmas Tree lights</t>
  </si>
  <si>
    <t>Variances</t>
  </si>
  <si>
    <t>Balances brought forward</t>
  </si>
  <si>
    <t>Annual Precept</t>
  </si>
  <si>
    <t>Total Other receipts</t>
  </si>
  <si>
    <t>Staff Costs</t>
  </si>
  <si>
    <t>Loan interest</t>
  </si>
  <si>
    <t>All other payments</t>
  </si>
  <si>
    <t>Balances carried forward</t>
  </si>
  <si>
    <t>Total fixed assets</t>
  </si>
  <si>
    <t>Total Borrowings</t>
  </si>
  <si>
    <t>Outside Stapyleton Arms</t>
  </si>
  <si>
    <t>Christmas Plus</t>
  </si>
  <si>
    <t>Hawthorn Parish Council</t>
  </si>
  <si>
    <t>General Gates and fences</t>
  </si>
  <si>
    <t>Around play area</t>
  </si>
  <si>
    <t>No buildings</t>
  </si>
  <si>
    <t xml:space="preserve">Property </t>
  </si>
  <si>
    <t>Business interuption</t>
  </si>
  <si>
    <t>Not needed</t>
  </si>
  <si>
    <t xml:space="preserve">Employer's Liability </t>
  </si>
  <si>
    <t>Public Liabiity</t>
  </si>
  <si>
    <t>Fidelity</t>
  </si>
  <si>
    <t>Libel and slander</t>
  </si>
  <si>
    <t>Officials Indemnity</t>
  </si>
  <si>
    <t xml:space="preserve">Personl accident </t>
  </si>
  <si>
    <t>Legal expences</t>
  </si>
  <si>
    <t>Insurance Summary</t>
  </si>
  <si>
    <t>Small village green and footpaths</t>
  </si>
  <si>
    <t>Events</t>
  </si>
  <si>
    <t>Switch on Christmas Tree lights</t>
  </si>
  <si>
    <t>Big Lunch</t>
  </si>
  <si>
    <t>Open garden Walk</t>
  </si>
  <si>
    <t>Sunflower competition</t>
  </si>
  <si>
    <t>There is currently a 5% discount for a Quaity Council from AON</t>
  </si>
  <si>
    <t>internal audit</t>
  </si>
  <si>
    <t>TOTALS</t>
  </si>
  <si>
    <t>LCTSG 1/2 year</t>
  </si>
  <si>
    <t>HMRC</t>
  </si>
  <si>
    <t>Other</t>
  </si>
  <si>
    <t xml:space="preserve">Receipts To date </t>
  </si>
  <si>
    <t>Payments to date</t>
  </si>
  <si>
    <t>Current</t>
  </si>
  <si>
    <t>Business</t>
  </si>
  <si>
    <t>2016</t>
  </si>
  <si>
    <t>Value 2015 / 2016</t>
  </si>
  <si>
    <t>Hawthorn Parish Council  : Receipts 2016 / 2017</t>
  </si>
  <si>
    <t>CDCF</t>
  </si>
  <si>
    <t>Grant Defib</t>
  </si>
  <si>
    <t>Opening Balances</t>
  </si>
  <si>
    <t>2016 / 2017</t>
  </si>
  <si>
    <t>Playarea</t>
  </si>
  <si>
    <t>Comm Centre</t>
  </si>
  <si>
    <t>Comm Centre rent</t>
  </si>
  <si>
    <t>2017</t>
  </si>
  <si>
    <t>Defibrillator</t>
  </si>
  <si>
    <t>Defib cabinet</t>
  </si>
  <si>
    <t>sainsbury</t>
  </si>
  <si>
    <t>Tea coffee etc.</t>
  </si>
  <si>
    <t>Amazon</t>
  </si>
  <si>
    <t>Files, stapler, dividor</t>
  </si>
  <si>
    <t>WEL  Medical Ltd</t>
  </si>
  <si>
    <t xml:space="preserve">AON </t>
  </si>
  <si>
    <t>Insurance</t>
  </si>
  <si>
    <t xml:space="preserve"> </t>
  </si>
  <si>
    <t>DCC A Surtees</t>
  </si>
  <si>
    <t>Krazy Kev</t>
  </si>
  <si>
    <t>entertainment</t>
  </si>
  <si>
    <t>Capital</t>
  </si>
  <si>
    <t>Bouncy Castle</t>
  </si>
  <si>
    <t>Whippy</t>
  </si>
  <si>
    <t>Icecream</t>
  </si>
  <si>
    <t>Sainsbury</t>
  </si>
  <si>
    <t>Orange and crisps</t>
  </si>
  <si>
    <t>U/p Prev year</t>
  </si>
  <si>
    <t>CDALC</t>
  </si>
  <si>
    <t>Subs and newsletters</t>
  </si>
  <si>
    <t>cancelled</t>
  </si>
  <si>
    <t>SLCC</t>
  </si>
  <si>
    <t>Training Hardwick hall</t>
  </si>
  <si>
    <t>barclays</t>
  </si>
  <si>
    <t>Rospa</t>
  </si>
  <si>
    <t>Annual Play equipment</t>
  </si>
  <si>
    <t>one.com</t>
  </si>
  <si>
    <t>website</t>
  </si>
  <si>
    <t>voucher photo comp</t>
  </si>
  <si>
    <t>parker bulbs</t>
  </si>
  <si>
    <t>daffs</t>
  </si>
  <si>
    <t>Value 2016 / 2017</t>
  </si>
  <si>
    <t>Outside community Centre</t>
  </si>
  <si>
    <t>Ourside Commuynity Centre</t>
  </si>
  <si>
    <t>Wel Medical</t>
  </si>
  <si>
    <t>Value 2016 / 2017 from Asset Register</t>
  </si>
  <si>
    <t>h wren</t>
  </si>
  <si>
    <t>defib - wiring</t>
  </si>
  <si>
    <t>xmas tree socket</t>
  </si>
  <si>
    <t>BDO</t>
  </si>
  <si>
    <t>external audit fee</t>
  </si>
  <si>
    <t>Closing balances</t>
  </si>
  <si>
    <t>Less u/p to date</t>
  </si>
  <si>
    <t>Alan Askew</t>
  </si>
  <si>
    <t>Vouchers sunflower comp</t>
  </si>
  <si>
    <t>Refresh defib training</t>
  </si>
  <si>
    <t>L K Swinbank</t>
  </si>
  <si>
    <t>sal April - Sept</t>
  </si>
  <si>
    <t>Dedns</t>
  </si>
  <si>
    <t>Church</t>
  </si>
  <si>
    <t>Donation</t>
  </si>
  <si>
    <t>Kimmitt Lettings</t>
  </si>
  <si>
    <t>Bulbs Sponsor</t>
  </si>
  <si>
    <t>Fitzpatrick Woolmer</t>
  </si>
  <si>
    <t>Trail Signs</t>
  </si>
  <si>
    <t>Glosticks</t>
  </si>
  <si>
    <t>santa gifts</t>
  </si>
  <si>
    <t>M&amp;S</t>
  </si>
  <si>
    <t>Flowers Co Hughes</t>
  </si>
  <si>
    <t>Chair Allow</t>
  </si>
  <si>
    <t xml:space="preserve">DCC </t>
  </si>
  <si>
    <t>Play Area Inspection</t>
  </si>
  <si>
    <t>Horns</t>
  </si>
  <si>
    <t>Brass band</t>
  </si>
  <si>
    <t>Mutts Butts</t>
  </si>
  <si>
    <t>Poo Bags</t>
  </si>
  <si>
    <t>pittington BB</t>
  </si>
  <si>
    <t>poppy wreath</t>
  </si>
  <si>
    <t>cdalc</t>
  </si>
  <si>
    <t>training event</t>
  </si>
  <si>
    <t>Subscription</t>
  </si>
  <si>
    <t>Sainsburys</t>
  </si>
  <si>
    <t>Wine Mince pies etc</t>
  </si>
  <si>
    <t>Christmas snowmen</t>
  </si>
  <si>
    <t>dcc</t>
  </si>
  <si>
    <t>grant smart tv</t>
  </si>
  <si>
    <t>Hawthorn landscape</t>
  </si>
  <si>
    <t>grass cutting etc</t>
  </si>
  <si>
    <t>Christmas tree</t>
  </si>
  <si>
    <t>Barclays</t>
  </si>
  <si>
    <t xml:space="preserve">CDALC </t>
  </si>
  <si>
    <t>Printing newsletters</t>
  </si>
  <si>
    <t>Microsoft</t>
  </si>
  <si>
    <t>Office 365</t>
  </si>
  <si>
    <t>Hawthorn Tree Services</t>
  </si>
  <si>
    <t>Tree work</t>
  </si>
  <si>
    <t>Play equipment</t>
  </si>
  <si>
    <t>Hawthorn Community Centre</t>
  </si>
  <si>
    <t>Rent 2016 / 2017</t>
  </si>
  <si>
    <t>L K swinbank</t>
  </si>
  <si>
    <t>Sal Oct - march</t>
  </si>
  <si>
    <t>Postage 2016 2017</t>
  </si>
  <si>
    <t>Tv exp 2016 2017</t>
  </si>
  <si>
    <t xml:space="preserve">Transparency Code </t>
  </si>
  <si>
    <t>WelMedical</t>
  </si>
  <si>
    <t>Paye Oct - March</t>
  </si>
  <si>
    <t>Voucher Snowman</t>
  </si>
  <si>
    <t>u/p prev year</t>
  </si>
  <si>
    <t>Income less precept</t>
  </si>
  <si>
    <t>All other costs</t>
  </si>
  <si>
    <t>Increase previous year - Clerk hrs increased from 2 hours to 4 hours per week  cost of £1,100</t>
  </si>
  <si>
    <t>Increase in Clerks hours from prev year</t>
  </si>
  <si>
    <t>Purchase of a defibrillator and cabinet £1718</t>
  </si>
  <si>
    <t>Increase due to defib, cabinet £1718,  plus wiring £300, Tree works £400, Trail signs £160</t>
  </si>
  <si>
    <t>Increase due to grants totalling £1,800 for smart TV and Wifi and transparency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</si>
</sst>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;[Red]\-&quot;£&quot;#,##0"/>
    <numFmt numFmtId="165" formatCode="&quot;£&quot;#,##0.00;[Red]\-&quot;£&quot;#,##0.00"/>
    <numFmt numFmtId="166" formatCode="&quot;£&quot;#,##0.00"/>
    <numFmt numFmtId="167" formatCode="&quot;£&quot;#,##0"/>
    <numFmt numFmtId="168" formatCode="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/>
    <xf numFmtId="14" fontId="4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6" fontId="5" fillId="0" borderId="0" xfId="0" applyNumberFormat="1" applyFont="1"/>
    <xf numFmtId="165" fontId="5" fillId="0" borderId="0" xfId="0" applyNumberFormat="1" applyFont="1"/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167" fontId="0" fillId="0" borderId="0" xfId="0" applyNumberFormat="1" applyAlignment="1">
      <alignment vertical="top"/>
    </xf>
    <xf numFmtId="164" fontId="0" fillId="0" borderId="0" xfId="0" applyNumberFormat="1" applyAlignment="1">
      <alignment vertical="center" wrapText="1"/>
    </xf>
    <xf numFmtId="166" fontId="0" fillId="0" borderId="0" xfId="0" applyNumberFormat="1"/>
    <xf numFmtId="0" fontId="7" fillId="0" borderId="0" xfId="0" applyFont="1"/>
    <xf numFmtId="166" fontId="7" fillId="0" borderId="0" xfId="0" applyNumberFormat="1" applyFont="1"/>
    <xf numFmtId="166" fontId="5" fillId="0" borderId="0" xfId="0" quotePrefix="1" applyNumberFormat="1" applyFont="1" applyAlignment="1">
      <alignment horizontal="center" vertical="top"/>
    </xf>
    <xf numFmtId="164" fontId="0" fillId="0" borderId="0" xfId="0" applyNumberFormat="1"/>
    <xf numFmtId="0" fontId="9" fillId="0" borderId="0" xfId="0" applyFont="1"/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4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10" fillId="0" borderId="0" xfId="0" applyNumberFormat="1" applyFont="1" applyAlignment="1">
      <alignment vertical="top" wrapText="1"/>
    </xf>
    <xf numFmtId="167" fontId="5" fillId="0" borderId="0" xfId="0" applyNumberFormat="1" applyFont="1" applyAlignment="1">
      <alignment vertical="top"/>
    </xf>
    <xf numFmtId="9" fontId="5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1" fillId="0" borderId="0" xfId="0" applyFont="1"/>
    <xf numFmtId="166" fontId="11" fillId="0" borderId="0" xfId="0" applyNumberFormat="1" applyFont="1"/>
    <xf numFmtId="168" fontId="11" fillId="0" borderId="0" xfId="0" applyNumberFormat="1" applyFont="1"/>
    <xf numFmtId="1" fontId="11" fillId="0" borderId="0" xfId="0" applyNumberFormat="1" applyFont="1" applyAlignment="1">
      <alignment vertical="top" wrapText="1"/>
    </xf>
    <xf numFmtId="168" fontId="11" fillId="0" borderId="0" xfId="0" applyNumberFormat="1" applyFont="1" applyAlignment="1">
      <alignment horizontal="left" vertical="top" wrapText="1"/>
    </xf>
    <xf numFmtId="166" fontId="11" fillId="0" borderId="0" xfId="0" applyNumberFormat="1" applyFont="1" applyAlignment="1">
      <alignment vertical="top" wrapText="1"/>
    </xf>
    <xf numFmtId="168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vertical="top" wrapText="1"/>
    </xf>
    <xf numFmtId="1" fontId="11" fillId="0" borderId="0" xfId="0" applyNumberFormat="1" applyFont="1" applyAlignment="1">
      <alignment vertical="top" wrapText="1"/>
    </xf>
    <xf numFmtId="166" fontId="2" fillId="0" borderId="0" xfId="0" applyNumberFormat="1" applyFont="1"/>
    <xf numFmtId="0" fontId="2" fillId="0" borderId="0" xfId="0" applyFont="1"/>
    <xf numFmtId="14" fontId="3" fillId="0" borderId="0" xfId="0" applyNumberFormat="1" applyFont="1" applyAlignment="1">
      <alignment vertical="top" wrapText="1"/>
    </xf>
    <xf numFmtId="3" fontId="0" fillId="0" borderId="0" xfId="0" applyNumberFormat="1"/>
    <xf numFmtId="3" fontId="5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 wrapText="1"/>
    </xf>
    <xf numFmtId="3" fontId="5" fillId="0" borderId="0" xfId="0" applyNumberFormat="1" applyFont="1"/>
    <xf numFmtId="0" fontId="0" fillId="0" borderId="0" xfId="0" applyAlignment="1">
      <alignment vertical="top"/>
    </xf>
    <xf numFmtId="168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166" fontId="11" fillId="0" borderId="0" xfId="0" applyNumberFormat="1" applyFont="1" applyAlignment="1">
      <alignment vertical="top"/>
    </xf>
    <xf numFmtId="1" fontId="11" fillId="0" borderId="0" xfId="0" applyNumberFormat="1" applyFont="1" applyAlignment="1">
      <alignment vertical="top" wrapText="1"/>
    </xf>
    <xf numFmtId="166" fontId="1" fillId="0" borderId="0" xfId="0" applyNumberFormat="1" applyFont="1"/>
    <xf numFmtId="1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vertical="top" wrapText="1"/>
    </xf>
    <xf numFmtId="14" fontId="10" fillId="0" borderId="0" xfId="0" applyNumberFormat="1" applyFont="1" applyAlignment="1">
      <alignment vertical="top" wrapText="1"/>
    </xf>
    <xf numFmtId="1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P16" sqref="N1:P16"/>
    </sheetView>
  </sheetViews>
  <sheetFormatPr baseColWidth="10" defaultColWidth="8.83203125" defaultRowHeight="13" x14ac:dyDescent="0.2"/>
  <cols>
    <col min="1" max="1" width="10.1640625" style="8" bestFit="1" customWidth="1"/>
    <col min="2" max="2" width="14.1640625" style="4" customWidth="1"/>
    <col min="3" max="3" width="16.33203125" style="2" customWidth="1"/>
    <col min="4" max="4" width="12.1640625" style="31" customWidth="1"/>
    <col min="5" max="5" width="9.1640625" style="2" bestFit="1" customWidth="1"/>
    <col min="6" max="6" width="8.6640625" style="2" customWidth="1"/>
    <col min="7" max="7" width="10" style="2" customWidth="1"/>
    <col min="8" max="8" width="8.83203125" style="2" customWidth="1"/>
    <col min="9" max="9" width="9.83203125" style="2" customWidth="1"/>
    <col min="10" max="10" width="11.83203125" style="2" customWidth="1"/>
    <col min="11" max="11" width="9.33203125" style="2" bestFit="1" customWidth="1"/>
    <col min="12" max="13" width="8.83203125" style="2"/>
    <col min="14" max="14" width="9.5" style="2" bestFit="1" customWidth="1"/>
    <col min="15" max="16384" width="8.83203125" style="2"/>
  </cols>
  <sheetData>
    <row r="1" spans="1:10" ht="15" x14ac:dyDescent="0.2">
      <c r="A1" s="68" t="s">
        <v>79</v>
      </c>
      <c r="B1" s="64"/>
      <c r="C1" s="64"/>
      <c r="D1" s="64"/>
      <c r="E1" s="64"/>
      <c r="F1" s="64"/>
      <c r="G1" s="64"/>
    </row>
    <row r="2" spans="1:10" ht="18" x14ac:dyDescent="0.2">
      <c r="A2" s="35"/>
      <c r="B2" s="33"/>
      <c r="C2" s="33"/>
      <c r="D2" s="33"/>
      <c r="E2" s="33"/>
      <c r="F2" s="33"/>
      <c r="G2" s="33"/>
    </row>
    <row r="3" spans="1:10" s="1" customFormat="1" ht="16" x14ac:dyDescent="0.2">
      <c r="A3" s="65" t="s">
        <v>19</v>
      </c>
      <c r="B3" s="66"/>
      <c r="C3" s="66"/>
      <c r="D3" s="66"/>
      <c r="E3" s="1" t="s">
        <v>11</v>
      </c>
      <c r="F3" s="1" t="s">
        <v>12</v>
      </c>
      <c r="G3" s="1" t="s">
        <v>2</v>
      </c>
      <c r="H3" s="1" t="s">
        <v>10</v>
      </c>
      <c r="I3" s="1" t="s">
        <v>72</v>
      </c>
    </row>
    <row r="4" spans="1:10" ht="15" x14ac:dyDescent="0.2">
      <c r="A4" s="8">
        <v>42098</v>
      </c>
      <c r="B4" s="9" t="s">
        <v>7</v>
      </c>
      <c r="C4" s="9" t="s">
        <v>11</v>
      </c>
      <c r="D4" s="2">
        <v>7792</v>
      </c>
      <c r="E4" s="2">
        <v>7792</v>
      </c>
    </row>
    <row r="5" spans="1:10" ht="15" x14ac:dyDescent="0.2">
      <c r="A5" s="8">
        <v>41733</v>
      </c>
      <c r="B5" s="9" t="s">
        <v>7</v>
      </c>
      <c r="C5" s="29" t="s">
        <v>70</v>
      </c>
      <c r="D5" s="2">
        <v>253</v>
      </c>
      <c r="F5" s="2">
        <v>253</v>
      </c>
    </row>
    <row r="6" spans="1:10" ht="15" x14ac:dyDescent="0.2">
      <c r="A6" s="8">
        <v>42495</v>
      </c>
      <c r="B6" s="9" t="s">
        <v>71</v>
      </c>
      <c r="C6" s="9" t="s">
        <v>2</v>
      </c>
      <c r="D6" s="2">
        <v>118.67</v>
      </c>
      <c r="G6" s="2">
        <v>118.67</v>
      </c>
    </row>
    <row r="7" spans="1:10" x14ac:dyDescent="0.2">
      <c r="A7" s="38">
        <v>42136</v>
      </c>
      <c r="B7" s="4" t="s">
        <v>80</v>
      </c>
      <c r="C7" s="2" t="s">
        <v>81</v>
      </c>
      <c r="D7" s="2">
        <v>800</v>
      </c>
      <c r="I7" s="2">
        <v>800</v>
      </c>
    </row>
    <row r="8" spans="1:10" x14ac:dyDescent="0.2">
      <c r="A8" s="8">
        <v>42510</v>
      </c>
      <c r="B8" s="4" t="s">
        <v>98</v>
      </c>
      <c r="C8" s="2" t="s">
        <v>81</v>
      </c>
      <c r="D8" s="2">
        <v>200</v>
      </c>
      <c r="I8" s="2">
        <v>200</v>
      </c>
    </row>
    <row r="9" spans="1:10" x14ac:dyDescent="0.2">
      <c r="A9" s="8">
        <v>42527</v>
      </c>
      <c r="B9" s="4" t="s">
        <v>113</v>
      </c>
      <c r="C9" s="2" t="s">
        <v>10</v>
      </c>
      <c r="D9" s="2">
        <v>1.03</v>
      </c>
      <c r="H9" s="2">
        <v>1.03</v>
      </c>
    </row>
    <row r="10" spans="1:10" ht="18.75" customHeight="1" x14ac:dyDescent="0.2">
      <c r="A10" s="8">
        <v>42648</v>
      </c>
      <c r="B10" s="4" t="s">
        <v>141</v>
      </c>
      <c r="C10" s="2" t="s">
        <v>142</v>
      </c>
      <c r="D10" s="2">
        <v>140</v>
      </c>
      <c r="I10" s="2">
        <v>140</v>
      </c>
    </row>
    <row r="11" spans="1:10" x14ac:dyDescent="0.2">
      <c r="A11" s="39">
        <v>42649</v>
      </c>
      <c r="B11" s="4" t="s">
        <v>113</v>
      </c>
      <c r="C11" s="2" t="s">
        <v>10</v>
      </c>
      <c r="D11" s="2">
        <v>1.04</v>
      </c>
      <c r="H11" s="2">
        <v>1.04</v>
      </c>
    </row>
    <row r="12" spans="1:10" x14ac:dyDescent="0.2">
      <c r="A12" s="8">
        <v>42683</v>
      </c>
      <c r="B12" s="4" t="s">
        <v>164</v>
      </c>
      <c r="C12" s="2" t="s">
        <v>165</v>
      </c>
      <c r="D12" s="2">
        <v>1376</v>
      </c>
      <c r="I12" s="2">
        <v>1376</v>
      </c>
    </row>
    <row r="13" spans="1:10" x14ac:dyDescent="0.2">
      <c r="A13" s="34">
        <v>43100</v>
      </c>
      <c r="B13" s="4" t="s">
        <v>169</v>
      </c>
      <c r="C13" s="2" t="s">
        <v>10</v>
      </c>
      <c r="D13" s="2">
        <v>1.04</v>
      </c>
      <c r="H13" s="2">
        <v>1.04</v>
      </c>
    </row>
    <row r="14" spans="1:10" x14ac:dyDescent="0.2">
      <c r="A14" s="40">
        <v>42755</v>
      </c>
      <c r="B14" s="4" t="s">
        <v>108</v>
      </c>
      <c r="C14" s="2" t="s">
        <v>183</v>
      </c>
      <c r="D14" s="2">
        <v>485</v>
      </c>
      <c r="I14" s="2">
        <v>485</v>
      </c>
    </row>
    <row r="15" spans="1:10" x14ac:dyDescent="0.2">
      <c r="A15" s="52"/>
      <c r="D15" s="2"/>
    </row>
    <row r="16" spans="1:10" s="1" customFormat="1" x14ac:dyDescent="0.2">
      <c r="A16" s="7" t="s">
        <v>13</v>
      </c>
      <c r="B16" s="3"/>
      <c r="D16" s="1">
        <f>SUM(D4:D15)</f>
        <v>11167.780000000002</v>
      </c>
      <c r="E16" s="1">
        <f>SUM(E4:E13)</f>
        <v>7792</v>
      </c>
      <c r="F16" s="1">
        <f t="shared" ref="F16:H16" si="0">SUM(F4:F13)</f>
        <v>253</v>
      </c>
      <c r="G16" s="1">
        <f t="shared" si="0"/>
        <v>118.67</v>
      </c>
      <c r="H16" s="1">
        <f t="shared" si="0"/>
        <v>3.1100000000000003</v>
      </c>
      <c r="I16" s="1">
        <f>SUM(I4:I14)</f>
        <v>3001</v>
      </c>
      <c r="J16" s="1">
        <f>SUM(E16:I16)</f>
        <v>11167.779999999999</v>
      </c>
    </row>
    <row r="17" spans="1:4" x14ac:dyDescent="0.2">
      <c r="D17" s="2"/>
    </row>
    <row r="18" spans="1:4" ht="15" x14ac:dyDescent="0.2">
      <c r="A18" s="67"/>
      <c r="B18" s="64"/>
      <c r="C18" s="64"/>
      <c r="D18" s="1"/>
    </row>
    <row r="19" spans="1:4" ht="26" x14ac:dyDescent="0.2">
      <c r="A19" s="8" t="s">
        <v>188</v>
      </c>
      <c r="C19" s="2">
        <f>D16-D4</f>
        <v>3375.7800000000025</v>
      </c>
    </row>
    <row r="57" spans="1:2" ht="15" x14ac:dyDescent="0.2">
      <c r="A57" s="63"/>
      <c r="B57" s="64"/>
    </row>
  </sheetData>
  <mergeCells count="4">
    <mergeCell ref="A57:B57"/>
    <mergeCell ref="A3:D3"/>
    <mergeCell ref="A18:C18"/>
    <mergeCell ref="A1:G1"/>
  </mergeCells>
  <phoneticPr fontId="15" type="noConversion"/>
  <printOptions headings="1" gridLines="1"/>
  <pageMargins left="0" right="0" top="0.75000000000000011" bottom="0.75000000000000011" header="0.30000000000000004" footer="0.30000000000000004"/>
  <pageSetup paperSize="9" orientation="landscape" horizontalDpi="4294967293" verticalDpi="4294967293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1" sqref="I11"/>
    </sheetView>
  </sheetViews>
  <sheetFormatPr baseColWidth="10" defaultColWidth="8.83203125" defaultRowHeight="16" x14ac:dyDescent="0.2"/>
  <cols>
    <col min="1" max="1" width="20.33203125" style="51" customWidth="1"/>
    <col min="2" max="2" width="11.33203125" style="50" customWidth="1"/>
    <col min="3" max="3" width="10.1640625" style="50" bestFit="1" customWidth="1"/>
    <col min="4" max="4" width="11.5" style="50" bestFit="1" customWidth="1"/>
    <col min="5" max="6" width="11" style="50" customWidth="1"/>
    <col min="7" max="16384" width="8.83203125" style="51"/>
  </cols>
  <sheetData>
    <row r="1" spans="1:7" s="24" customFormat="1" x14ac:dyDescent="0.2">
      <c r="A1" s="24" t="s">
        <v>46</v>
      </c>
      <c r="B1" s="25" t="s">
        <v>83</v>
      </c>
      <c r="C1" s="25"/>
      <c r="D1" s="25"/>
      <c r="E1" s="25"/>
      <c r="F1" s="25"/>
    </row>
    <row r="2" spans="1:7" s="24" customFormat="1" x14ac:dyDescent="0.2">
      <c r="B2" s="25"/>
      <c r="C2" s="25"/>
      <c r="D2" s="25"/>
      <c r="E2" s="25"/>
      <c r="F2" s="25"/>
    </row>
    <row r="3" spans="1:7" s="24" customFormat="1" x14ac:dyDescent="0.2">
      <c r="A3" s="24" t="s">
        <v>82</v>
      </c>
      <c r="B3" s="50"/>
      <c r="C3" s="25">
        <v>10209.370000000001</v>
      </c>
      <c r="D3" s="25"/>
      <c r="E3" s="25"/>
      <c r="F3" s="25"/>
    </row>
    <row r="4" spans="1:7" s="24" customFormat="1" x14ac:dyDescent="0.2">
      <c r="A4" s="24" t="s">
        <v>76</v>
      </c>
      <c r="B4" s="50">
        <v>8207.01</v>
      </c>
      <c r="C4" s="25"/>
      <c r="D4" s="25"/>
      <c r="E4" s="25"/>
      <c r="F4" s="25"/>
    </row>
    <row r="5" spans="1:7" s="24" customFormat="1" x14ac:dyDescent="0.2">
      <c r="A5" s="24" t="s">
        <v>75</v>
      </c>
      <c r="B5" s="62">
        <v>3680.06</v>
      </c>
      <c r="C5" s="25"/>
      <c r="D5" s="25"/>
      <c r="E5" s="25"/>
      <c r="F5" s="25"/>
    </row>
    <row r="6" spans="1:7" s="24" customFormat="1" x14ac:dyDescent="0.2">
      <c r="A6" s="24" t="s">
        <v>187</v>
      </c>
      <c r="B6" s="50">
        <v>1677.7</v>
      </c>
      <c r="C6" s="25">
        <f>B4+B5-B6</f>
        <v>10209.369999999999</v>
      </c>
      <c r="D6" s="25"/>
      <c r="E6" s="25"/>
      <c r="F6" s="25"/>
    </row>
    <row r="7" spans="1:7" s="24" customFormat="1" x14ac:dyDescent="0.2">
      <c r="B7" s="50"/>
      <c r="C7" s="25"/>
      <c r="D7" s="25"/>
      <c r="E7" s="25"/>
      <c r="F7" s="25"/>
    </row>
    <row r="8" spans="1:7" s="24" customFormat="1" x14ac:dyDescent="0.2">
      <c r="A8" s="24" t="s">
        <v>73</v>
      </c>
      <c r="B8" s="25"/>
      <c r="C8" s="25">
        <f>Income!$D$16</f>
        <v>11167.780000000002</v>
      </c>
      <c r="D8" s="25"/>
      <c r="E8" s="25"/>
      <c r="F8" s="25"/>
    </row>
    <row r="9" spans="1:7" s="24" customFormat="1" x14ac:dyDescent="0.2">
      <c r="A9" s="24" t="s">
        <v>74</v>
      </c>
      <c r="C9" s="50">
        <f>Expenditure!$E$58</f>
        <v>11149.830000000004</v>
      </c>
      <c r="D9" s="50"/>
      <c r="E9" s="25"/>
      <c r="F9" s="25"/>
    </row>
    <row r="10" spans="1:7" s="24" customFormat="1" x14ac:dyDescent="0.2">
      <c r="C10" s="50"/>
      <c r="D10" s="50"/>
      <c r="E10" s="25"/>
      <c r="F10" s="25"/>
    </row>
    <row r="11" spans="1:7" s="24" customFormat="1" x14ac:dyDescent="0.2">
      <c r="A11" s="24" t="s">
        <v>131</v>
      </c>
      <c r="B11" s="50"/>
      <c r="C11" s="25">
        <f>C3+C8-C9</f>
        <v>10227.319999999998</v>
      </c>
      <c r="D11" s="25"/>
      <c r="E11" s="25"/>
      <c r="F11" s="25"/>
      <c r="G11" s="24" t="s">
        <v>97</v>
      </c>
    </row>
    <row r="12" spans="1:7" x14ac:dyDescent="0.2">
      <c r="A12" s="51" t="s">
        <v>76</v>
      </c>
      <c r="B12" s="50">
        <v>8328.7900000000009</v>
      </c>
    </row>
    <row r="13" spans="1:7" x14ac:dyDescent="0.2">
      <c r="A13" s="51" t="s">
        <v>75</v>
      </c>
      <c r="B13" s="50">
        <v>1898.53</v>
      </c>
    </row>
    <row r="14" spans="1:7" x14ac:dyDescent="0.2">
      <c r="A14" s="51" t="s">
        <v>13</v>
      </c>
      <c r="B14" s="50">
        <f>SUM(B12:B13)</f>
        <v>10227.320000000002</v>
      </c>
    </row>
    <row r="15" spans="1:7" x14ac:dyDescent="0.2">
      <c r="A15" s="51" t="s">
        <v>132</v>
      </c>
      <c r="B15" s="50">
        <f>Expenditure!$F$58</f>
        <v>0</v>
      </c>
      <c r="C15" s="25">
        <f>B14-B15+B16</f>
        <v>10227.320000000002</v>
      </c>
    </row>
  </sheetData>
  <phoneticPr fontId="15" type="noConversion"/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7" sqref="A1:H7"/>
    </sheetView>
  </sheetViews>
  <sheetFormatPr baseColWidth="10" defaultColWidth="8.83203125" defaultRowHeight="15" x14ac:dyDescent="0.2"/>
  <cols>
    <col min="1" max="1" width="19.6640625" customWidth="1"/>
    <col min="2" max="2" width="23.33203125" customWidth="1"/>
    <col min="3" max="3" width="9.1640625" customWidth="1"/>
    <col min="4" max="4" width="14" customWidth="1"/>
    <col min="5" max="5" width="16" customWidth="1"/>
    <col min="6" max="6" width="16.5" bestFit="1" customWidth="1"/>
    <col min="7" max="7" width="17.5" customWidth="1"/>
    <col min="8" max="8" width="16.6640625" customWidth="1"/>
    <col min="9" max="9" width="16.1640625" customWidth="1"/>
  </cols>
  <sheetData>
    <row r="1" spans="1:9" x14ac:dyDescent="0.2">
      <c r="A1" s="10" t="s">
        <v>20</v>
      </c>
      <c r="B1" s="10"/>
      <c r="C1" s="10"/>
      <c r="D1" s="10" t="s">
        <v>31</v>
      </c>
      <c r="E1" s="10" t="s">
        <v>121</v>
      </c>
      <c r="F1" s="32" t="s">
        <v>78</v>
      </c>
      <c r="G1" s="10" t="s">
        <v>32</v>
      </c>
      <c r="H1" s="11" t="s">
        <v>21</v>
      </c>
      <c r="I1" s="10" t="s">
        <v>22</v>
      </c>
    </row>
    <row r="2" spans="1:9" x14ac:dyDescent="0.2">
      <c r="A2" s="12" t="s">
        <v>23</v>
      </c>
      <c r="B2" s="12" t="s">
        <v>24</v>
      </c>
      <c r="C2" s="13">
        <v>40238</v>
      </c>
      <c r="D2" s="12" t="s">
        <v>25</v>
      </c>
      <c r="E2" s="14">
        <v>557.5</v>
      </c>
      <c r="F2" s="14">
        <v>557.5</v>
      </c>
      <c r="G2" s="14">
        <v>557.5</v>
      </c>
      <c r="H2" s="14">
        <v>557.5</v>
      </c>
      <c r="I2" s="15">
        <v>557.5</v>
      </c>
    </row>
    <row r="3" spans="1:9" ht="15" customHeight="1" x14ac:dyDescent="0.2">
      <c r="A3" s="12" t="s">
        <v>26</v>
      </c>
      <c r="B3" s="12" t="s">
        <v>27</v>
      </c>
      <c r="C3" s="13">
        <v>40238</v>
      </c>
      <c r="D3" s="12" t="s">
        <v>25</v>
      </c>
      <c r="E3" s="14">
        <v>557.5</v>
      </c>
      <c r="F3" s="14">
        <v>557.5</v>
      </c>
      <c r="G3" s="14">
        <v>557.5</v>
      </c>
      <c r="H3" s="14">
        <v>557.5</v>
      </c>
      <c r="I3" s="15">
        <v>557.5</v>
      </c>
    </row>
    <row r="4" spans="1:9" ht="14.25" customHeight="1" x14ac:dyDescent="0.2">
      <c r="A4" s="12" t="s">
        <v>28</v>
      </c>
      <c r="B4" s="12" t="s">
        <v>29</v>
      </c>
      <c r="C4" s="13">
        <v>40848</v>
      </c>
      <c r="D4" s="12" t="s">
        <v>30</v>
      </c>
      <c r="E4" s="14">
        <v>70721</v>
      </c>
      <c r="F4" s="14">
        <v>70721</v>
      </c>
      <c r="G4" s="14">
        <v>70721</v>
      </c>
      <c r="H4" s="14">
        <v>70721</v>
      </c>
      <c r="I4" s="15">
        <v>70721</v>
      </c>
    </row>
    <row r="5" spans="1:9" x14ac:dyDescent="0.2">
      <c r="A5" s="12" t="s">
        <v>33</v>
      </c>
      <c r="B5" s="12" t="s">
        <v>44</v>
      </c>
      <c r="C5" s="13">
        <v>41944</v>
      </c>
      <c r="D5" s="12" t="s">
        <v>45</v>
      </c>
      <c r="E5" s="22">
        <v>579</v>
      </c>
      <c r="F5" s="22">
        <v>579</v>
      </c>
      <c r="G5" s="22">
        <v>579</v>
      </c>
      <c r="H5" s="14"/>
      <c r="I5" s="15"/>
    </row>
    <row r="6" spans="1:9" x14ac:dyDescent="0.2">
      <c r="A6" s="12" t="s">
        <v>88</v>
      </c>
      <c r="B6" s="12" t="s">
        <v>122</v>
      </c>
      <c r="C6" s="13">
        <v>42522</v>
      </c>
      <c r="D6" s="12" t="s">
        <v>184</v>
      </c>
      <c r="E6" s="14">
        <v>1718</v>
      </c>
      <c r="F6" s="22"/>
      <c r="G6" s="22"/>
      <c r="H6" s="14"/>
      <c r="I6" s="15"/>
    </row>
    <row r="7" spans="1:9" x14ac:dyDescent="0.2">
      <c r="A7" s="10" t="s">
        <v>13</v>
      </c>
      <c r="B7" s="6"/>
      <c r="C7" s="6"/>
      <c r="D7" s="6"/>
      <c r="E7" s="16">
        <f>SUM(E2:E6)</f>
        <v>74133</v>
      </c>
      <c r="F7" s="16">
        <f>SUM(F2:F5)</f>
        <v>72415</v>
      </c>
      <c r="G7" s="16">
        <f>SUM(G2:G5)</f>
        <v>72415</v>
      </c>
      <c r="H7" s="16">
        <f>SUM(H2:H4)</f>
        <v>71836</v>
      </c>
      <c r="I7" s="17">
        <f>SUM(I2:I4)</f>
        <v>71836</v>
      </c>
    </row>
  </sheetData>
  <phoneticPr fontId="15" type="noConversion"/>
  <printOptions headings="1" gridLines="1"/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R78"/>
  <sheetViews>
    <sheetView zoomScale="115" zoomScaleNormal="115" zoomScalePageLayoutView="115" workbookViewId="0">
      <pane ySplit="1" topLeftCell="A23" activePane="bottomLeft" state="frozen"/>
      <selection pane="bottomLeft" activeCell="T62" sqref="T62"/>
    </sheetView>
  </sheetViews>
  <sheetFormatPr baseColWidth="10" defaultColWidth="8.83203125" defaultRowHeight="14" x14ac:dyDescent="0.2"/>
  <cols>
    <col min="1" max="1" width="7" style="41" customWidth="1"/>
    <col min="2" max="2" width="9.83203125" style="43" customWidth="1"/>
    <col min="3" max="3" width="17.83203125" style="41" customWidth="1"/>
    <col min="4" max="4" width="16" style="41" customWidth="1"/>
    <col min="5" max="5" width="9.6640625" style="42" bestFit="1" customWidth="1"/>
    <col min="6" max="6" width="5.6640625" style="42" customWidth="1"/>
    <col min="7" max="8" width="7.1640625" style="41" customWidth="1"/>
    <col min="9" max="9" width="8.33203125" style="41" customWidth="1"/>
    <col min="10" max="10" width="6.5" style="41" customWidth="1"/>
    <col min="11" max="11" width="8.83203125" style="41"/>
    <col min="12" max="12" width="8.6640625" style="41" customWidth="1"/>
    <col min="13" max="13" width="9.5" style="42" customWidth="1"/>
    <col min="14" max="14" width="8.33203125" style="42" customWidth="1"/>
    <col min="15" max="15" width="5.1640625" style="41" customWidth="1"/>
    <col min="16" max="16" width="7.33203125" style="41" customWidth="1"/>
    <col min="17" max="17" width="9.6640625" style="41" bestFit="1" customWidth="1"/>
    <col min="18" max="16384" width="8.83203125" style="41"/>
  </cols>
  <sheetData>
    <row r="1" spans="1:18" s="46" customFormat="1" ht="15.75" customHeight="1" x14ac:dyDescent="0.2">
      <c r="A1" s="44" t="s">
        <v>9</v>
      </c>
      <c r="B1" s="45" t="s">
        <v>3</v>
      </c>
      <c r="C1" s="46" t="s">
        <v>0</v>
      </c>
      <c r="D1" s="46" t="s">
        <v>4</v>
      </c>
      <c r="E1" s="46" t="s">
        <v>1</v>
      </c>
      <c r="F1" s="46" t="s">
        <v>18</v>
      </c>
      <c r="G1" s="46" t="s">
        <v>2</v>
      </c>
      <c r="H1" s="46" t="s">
        <v>6</v>
      </c>
      <c r="I1" s="46" t="s">
        <v>14</v>
      </c>
      <c r="J1" s="46" t="s">
        <v>8</v>
      </c>
      <c r="K1" s="46" t="s">
        <v>15</v>
      </c>
      <c r="L1" s="46" t="s">
        <v>16</v>
      </c>
      <c r="M1" s="46" t="s">
        <v>17</v>
      </c>
      <c r="N1" s="46" t="s">
        <v>101</v>
      </c>
      <c r="O1" s="46" t="s">
        <v>72</v>
      </c>
      <c r="P1" s="46" t="s">
        <v>149</v>
      </c>
    </row>
    <row r="2" spans="1:18" s="46" customFormat="1" ht="15.75" customHeight="1" x14ac:dyDescent="0.2">
      <c r="A2" s="44"/>
      <c r="B2" s="45"/>
      <c r="C2" s="46" t="s">
        <v>107</v>
      </c>
      <c r="D2" s="46">
        <v>1650.7</v>
      </c>
    </row>
    <row r="3" spans="1:18" s="46" customFormat="1" ht="15.75" customHeight="1" x14ac:dyDescent="0.2">
      <c r="A3" s="61"/>
      <c r="B3" s="45"/>
    </row>
    <row r="4" spans="1:18" s="46" customFormat="1" x14ac:dyDescent="0.2">
      <c r="A4" s="44">
        <v>100816</v>
      </c>
      <c r="B4" s="45">
        <v>42481</v>
      </c>
      <c r="C4" s="46" t="s">
        <v>7</v>
      </c>
      <c r="D4" s="46" t="s">
        <v>84</v>
      </c>
      <c r="E4" s="46">
        <v>48.6</v>
      </c>
      <c r="G4" s="46">
        <v>8.1</v>
      </c>
      <c r="L4" s="46">
        <v>40.5</v>
      </c>
      <c r="Q4" s="46">
        <f>SUM(G4:O4)</f>
        <v>48.6</v>
      </c>
      <c r="R4" s="46">
        <f>Q4-E4</f>
        <v>0</v>
      </c>
    </row>
    <row r="5" spans="1:18" s="46" customFormat="1" ht="14.25" customHeight="1" x14ac:dyDescent="0.2">
      <c r="A5" s="44">
        <v>100817</v>
      </c>
      <c r="B5" s="45">
        <v>42481</v>
      </c>
      <c r="C5" s="46" t="s">
        <v>5</v>
      </c>
      <c r="D5" s="46" t="s">
        <v>68</v>
      </c>
      <c r="E5" s="46">
        <v>100</v>
      </c>
      <c r="I5" s="46">
        <v>100</v>
      </c>
      <c r="Q5" s="46">
        <f>SUM(G5:O5)</f>
        <v>100</v>
      </c>
      <c r="R5" s="46">
        <f t="shared" ref="R5:R58" si="0">Q5-E5</f>
        <v>0</v>
      </c>
    </row>
    <row r="6" spans="1:18" s="46" customFormat="1" ht="14.25" customHeight="1" x14ac:dyDescent="0.2">
      <c r="A6" s="44">
        <v>100818</v>
      </c>
      <c r="B6" s="45">
        <v>42481</v>
      </c>
      <c r="C6" s="46" t="s">
        <v>85</v>
      </c>
      <c r="D6" s="46" t="s">
        <v>86</v>
      </c>
      <c r="E6" s="46">
        <v>200</v>
      </c>
      <c r="I6" s="46">
        <v>200</v>
      </c>
      <c r="Q6" s="46">
        <f t="shared" ref="Q6:Q29" si="1">SUM(G6:O6)</f>
        <v>200</v>
      </c>
      <c r="R6" s="46">
        <f t="shared" si="0"/>
        <v>0</v>
      </c>
    </row>
    <row r="7" spans="1:18" x14ac:dyDescent="0.2">
      <c r="A7" s="44">
        <v>100819</v>
      </c>
      <c r="B7" s="45">
        <v>42481</v>
      </c>
      <c r="C7" s="41" t="s">
        <v>95</v>
      </c>
      <c r="D7" s="41" t="s">
        <v>96</v>
      </c>
      <c r="E7" s="42">
        <v>475.89</v>
      </c>
      <c r="H7" s="42"/>
      <c r="I7" s="42">
        <v>475.89</v>
      </c>
      <c r="J7" s="42"/>
      <c r="K7" s="42"/>
      <c r="L7" s="42"/>
      <c r="O7" s="42"/>
      <c r="P7" s="42"/>
      <c r="Q7" s="46">
        <f t="shared" si="1"/>
        <v>475.89</v>
      </c>
      <c r="R7" s="46">
        <f t="shared" si="0"/>
        <v>0</v>
      </c>
    </row>
    <row r="8" spans="1:18" s="46" customFormat="1" ht="14.25" customHeight="1" x14ac:dyDescent="0.2">
      <c r="A8" s="44">
        <v>100820</v>
      </c>
      <c r="B8" s="43">
        <v>42506</v>
      </c>
      <c r="C8" s="41" t="s">
        <v>94</v>
      </c>
      <c r="D8" s="41" t="s">
        <v>88</v>
      </c>
      <c r="E8" s="46">
        <v>1010.1</v>
      </c>
      <c r="F8" s="42"/>
      <c r="G8" s="42">
        <v>168.35</v>
      </c>
      <c r="N8" s="46">
        <f>E8-G8</f>
        <v>841.75</v>
      </c>
      <c r="Q8" s="46">
        <f t="shared" si="1"/>
        <v>1010.1</v>
      </c>
      <c r="R8" s="46">
        <f t="shared" si="0"/>
        <v>0</v>
      </c>
    </row>
    <row r="9" spans="1:18" s="46" customFormat="1" ht="14.25" customHeight="1" x14ac:dyDescent="0.2">
      <c r="A9" s="44">
        <v>100821</v>
      </c>
      <c r="B9" s="43">
        <v>42506</v>
      </c>
      <c r="C9" s="41" t="s">
        <v>94</v>
      </c>
      <c r="D9" s="46" t="s">
        <v>89</v>
      </c>
      <c r="E9" s="46">
        <v>708</v>
      </c>
      <c r="G9" s="46">
        <v>118</v>
      </c>
      <c r="N9" s="46">
        <v>590</v>
      </c>
      <c r="Q9" s="46">
        <f t="shared" si="1"/>
        <v>708</v>
      </c>
      <c r="R9" s="46">
        <f t="shared" si="0"/>
        <v>0</v>
      </c>
    </row>
    <row r="10" spans="1:18" s="46" customFormat="1" ht="14.25" customHeight="1" x14ac:dyDescent="0.2">
      <c r="A10" s="44">
        <v>100822</v>
      </c>
      <c r="B10" s="43">
        <v>42506</v>
      </c>
      <c r="C10" s="46" t="s">
        <v>90</v>
      </c>
      <c r="D10" s="46" t="s">
        <v>91</v>
      </c>
      <c r="E10" s="46">
        <v>16.55</v>
      </c>
      <c r="M10" s="46">
        <v>16.55</v>
      </c>
      <c r="Q10" s="46">
        <f t="shared" si="1"/>
        <v>16.55</v>
      </c>
      <c r="R10" s="46">
        <f t="shared" si="0"/>
        <v>0</v>
      </c>
    </row>
    <row r="11" spans="1:18" s="46" customFormat="1" ht="14.25" customHeight="1" x14ac:dyDescent="0.2">
      <c r="A11" s="44">
        <v>100823</v>
      </c>
      <c r="B11" s="43">
        <v>42506</v>
      </c>
      <c r="C11" s="46" t="s">
        <v>92</v>
      </c>
      <c r="D11" s="46" t="s">
        <v>93</v>
      </c>
      <c r="E11" s="46">
        <v>24.06</v>
      </c>
      <c r="G11" s="46">
        <v>4.01</v>
      </c>
      <c r="I11" s="46">
        <v>20.05</v>
      </c>
      <c r="Q11" s="46">
        <f t="shared" si="1"/>
        <v>24.060000000000002</v>
      </c>
      <c r="R11" s="46">
        <f t="shared" si="0"/>
        <v>0</v>
      </c>
    </row>
    <row r="12" spans="1:18" s="46" customFormat="1" ht="14.25" customHeight="1" x14ac:dyDescent="0.2">
      <c r="A12" s="44">
        <v>100824</v>
      </c>
      <c r="B12" s="43">
        <v>42506</v>
      </c>
      <c r="C12" s="46" t="s">
        <v>99</v>
      </c>
      <c r="D12" s="46" t="s">
        <v>100</v>
      </c>
      <c r="E12" s="46">
        <v>80</v>
      </c>
      <c r="M12" s="46">
        <v>80</v>
      </c>
      <c r="Q12" s="46">
        <f t="shared" si="1"/>
        <v>80</v>
      </c>
      <c r="R12" s="46">
        <f t="shared" si="0"/>
        <v>0</v>
      </c>
    </row>
    <row r="13" spans="1:18" s="46" customFormat="1" ht="14.25" customHeight="1" x14ac:dyDescent="0.2">
      <c r="A13" s="44">
        <v>100825</v>
      </c>
      <c r="B13" s="43">
        <v>42506</v>
      </c>
      <c r="C13" s="46" t="s">
        <v>102</v>
      </c>
      <c r="D13" s="46" t="s">
        <v>64</v>
      </c>
      <c r="E13" s="46">
        <v>100</v>
      </c>
      <c r="M13" s="46">
        <v>100</v>
      </c>
      <c r="Q13" s="46">
        <f t="shared" si="1"/>
        <v>100</v>
      </c>
      <c r="R13" s="46">
        <f t="shared" si="0"/>
        <v>0</v>
      </c>
    </row>
    <row r="14" spans="1:18" s="46" customFormat="1" ht="14.25" customHeight="1" x14ac:dyDescent="0.2">
      <c r="A14" s="44">
        <v>100825</v>
      </c>
      <c r="B14" s="43">
        <v>42506</v>
      </c>
      <c r="C14" s="46" t="s">
        <v>103</v>
      </c>
      <c r="D14" s="46" t="s">
        <v>104</v>
      </c>
      <c r="E14" s="46">
        <v>25</v>
      </c>
      <c r="M14" s="46">
        <v>25</v>
      </c>
      <c r="Q14" s="46">
        <f t="shared" si="1"/>
        <v>25</v>
      </c>
      <c r="R14" s="46">
        <f t="shared" si="0"/>
        <v>0</v>
      </c>
    </row>
    <row r="15" spans="1:18" s="46" customFormat="1" ht="14.25" customHeight="1" x14ac:dyDescent="0.2">
      <c r="A15" s="44">
        <v>100826</v>
      </c>
      <c r="B15" s="43">
        <v>42506</v>
      </c>
      <c r="C15" s="46" t="s">
        <v>110</v>
      </c>
      <c r="D15" s="46" t="s">
        <v>110</v>
      </c>
      <c r="E15" s="46">
        <v>0</v>
      </c>
      <c r="R15" s="46">
        <f t="shared" si="0"/>
        <v>0</v>
      </c>
    </row>
    <row r="16" spans="1:18" s="46" customFormat="1" ht="14.25" customHeight="1" x14ac:dyDescent="0.2">
      <c r="A16" s="44">
        <v>100827</v>
      </c>
      <c r="B16" s="43">
        <v>42506</v>
      </c>
      <c r="C16" s="46" t="s">
        <v>105</v>
      </c>
      <c r="D16" s="46" t="s">
        <v>106</v>
      </c>
      <c r="E16" s="46">
        <v>11.9</v>
      </c>
      <c r="M16" s="46">
        <v>11.9</v>
      </c>
      <c r="Q16" s="46">
        <f t="shared" si="1"/>
        <v>11.9</v>
      </c>
      <c r="R16" s="46">
        <f t="shared" si="0"/>
        <v>0</v>
      </c>
    </row>
    <row r="17" spans="1:18" s="46" customFormat="1" ht="14.25" customHeight="1" x14ac:dyDescent="0.2">
      <c r="A17" s="44">
        <f>A16+1</f>
        <v>100828</v>
      </c>
      <c r="B17" s="43">
        <v>42506</v>
      </c>
      <c r="C17" s="46" t="s">
        <v>108</v>
      </c>
      <c r="D17" s="46" t="s">
        <v>109</v>
      </c>
      <c r="E17" s="46">
        <v>100.9</v>
      </c>
      <c r="I17" s="46">
        <v>82.9</v>
      </c>
      <c r="M17" s="46">
        <v>18</v>
      </c>
      <c r="Q17" s="46">
        <f t="shared" si="1"/>
        <v>100.9</v>
      </c>
      <c r="R17" s="46">
        <f t="shared" si="0"/>
        <v>0</v>
      </c>
    </row>
    <row r="18" spans="1:18" s="46" customFormat="1" ht="14.25" customHeight="1" x14ac:dyDescent="0.2">
      <c r="A18" s="44">
        <f t="shared" ref="A18:A57" si="2">A17+1</f>
        <v>100829</v>
      </c>
      <c r="B18" s="43">
        <v>42561</v>
      </c>
      <c r="C18" s="46" t="s">
        <v>111</v>
      </c>
      <c r="D18" s="46" t="s">
        <v>112</v>
      </c>
      <c r="E18" s="46">
        <v>41.4</v>
      </c>
      <c r="G18" s="46">
        <v>6.9</v>
      </c>
      <c r="J18" s="46">
        <v>34.5</v>
      </c>
      <c r="Q18" s="46">
        <f t="shared" si="1"/>
        <v>41.4</v>
      </c>
      <c r="R18" s="46">
        <f t="shared" si="0"/>
        <v>0</v>
      </c>
    </row>
    <row r="19" spans="1:18" s="46" customFormat="1" ht="14.25" customHeight="1" x14ac:dyDescent="0.2">
      <c r="A19" s="44">
        <f t="shared" si="2"/>
        <v>100830</v>
      </c>
      <c r="B19" s="43">
        <v>42561</v>
      </c>
      <c r="C19" s="46" t="s">
        <v>114</v>
      </c>
      <c r="D19" s="46" t="s">
        <v>115</v>
      </c>
      <c r="E19" s="46">
        <v>105</v>
      </c>
      <c r="G19" s="46">
        <v>17.5</v>
      </c>
      <c r="L19" s="46">
        <v>87.5</v>
      </c>
      <c r="Q19" s="46">
        <f t="shared" si="1"/>
        <v>105</v>
      </c>
      <c r="R19" s="46">
        <f t="shared" si="0"/>
        <v>0</v>
      </c>
    </row>
    <row r="20" spans="1:18" s="46" customFormat="1" ht="14.25" customHeight="1" x14ac:dyDescent="0.2">
      <c r="A20" s="44">
        <f t="shared" si="2"/>
        <v>100831</v>
      </c>
      <c r="B20" s="43">
        <v>42575</v>
      </c>
      <c r="C20" s="46" t="s">
        <v>116</v>
      </c>
      <c r="D20" s="46" t="s">
        <v>117</v>
      </c>
      <c r="E20" s="46">
        <v>24.96</v>
      </c>
      <c r="G20" s="46">
        <v>4.16</v>
      </c>
      <c r="I20" s="46">
        <v>20.8</v>
      </c>
      <c r="Q20" s="46">
        <f t="shared" si="1"/>
        <v>24.96</v>
      </c>
      <c r="R20" s="46">
        <f t="shared" si="0"/>
        <v>0</v>
      </c>
    </row>
    <row r="21" spans="1:18" s="46" customFormat="1" ht="14.25" customHeight="1" x14ac:dyDescent="0.2">
      <c r="A21" s="44">
        <f t="shared" si="2"/>
        <v>100832</v>
      </c>
      <c r="B21" s="43">
        <v>42575</v>
      </c>
      <c r="C21" s="46" t="s">
        <v>92</v>
      </c>
      <c r="D21" s="46" t="s">
        <v>118</v>
      </c>
      <c r="E21" s="46">
        <v>10</v>
      </c>
      <c r="M21" s="46">
        <v>10</v>
      </c>
      <c r="Q21" s="46">
        <f t="shared" si="1"/>
        <v>10</v>
      </c>
      <c r="R21" s="46">
        <f t="shared" si="0"/>
        <v>0</v>
      </c>
    </row>
    <row r="22" spans="1:18" s="46" customFormat="1" ht="14.25" customHeight="1" x14ac:dyDescent="0.2">
      <c r="A22" s="44">
        <f t="shared" si="2"/>
        <v>100833</v>
      </c>
      <c r="B22" s="43">
        <v>42575</v>
      </c>
      <c r="C22" s="46" t="s">
        <v>110</v>
      </c>
      <c r="D22" s="46" t="s">
        <v>110</v>
      </c>
      <c r="E22" s="46">
        <v>0</v>
      </c>
      <c r="Q22" s="46">
        <f t="shared" si="1"/>
        <v>0</v>
      </c>
      <c r="R22" s="46">
        <f t="shared" si="0"/>
        <v>0</v>
      </c>
    </row>
    <row r="23" spans="1:18" s="46" customFormat="1" ht="14.25" customHeight="1" x14ac:dyDescent="0.2">
      <c r="A23" s="44">
        <f t="shared" si="2"/>
        <v>100834</v>
      </c>
      <c r="B23" s="43">
        <v>42575</v>
      </c>
      <c r="C23" s="46" t="s">
        <v>119</v>
      </c>
      <c r="D23" s="46" t="s">
        <v>120</v>
      </c>
      <c r="E23" s="46">
        <v>141.54</v>
      </c>
      <c r="G23" s="46">
        <v>22.4</v>
      </c>
      <c r="L23" s="46">
        <v>119.14</v>
      </c>
      <c r="Q23" s="46">
        <f t="shared" si="1"/>
        <v>141.54</v>
      </c>
      <c r="R23" s="46">
        <f t="shared" si="0"/>
        <v>0</v>
      </c>
    </row>
    <row r="24" spans="1:18" s="46" customFormat="1" ht="14.25" customHeight="1" x14ac:dyDescent="0.2">
      <c r="A24" s="44">
        <f t="shared" si="2"/>
        <v>100835</v>
      </c>
      <c r="B24" s="43">
        <v>42600</v>
      </c>
      <c r="C24" s="46" t="s">
        <v>126</v>
      </c>
      <c r="D24" s="46" t="s">
        <v>127</v>
      </c>
      <c r="E24" s="46">
        <v>301.61</v>
      </c>
      <c r="G24" s="46">
        <v>50.27</v>
      </c>
      <c r="M24" s="46">
        <v>251.34</v>
      </c>
      <c r="Q24" s="46">
        <f t="shared" si="1"/>
        <v>301.61</v>
      </c>
      <c r="R24" s="46">
        <f t="shared" si="0"/>
        <v>0</v>
      </c>
    </row>
    <row r="25" spans="1:18" s="46" customFormat="1" ht="14.25" customHeight="1" x14ac:dyDescent="0.2">
      <c r="A25" s="44">
        <f t="shared" si="2"/>
        <v>100836</v>
      </c>
      <c r="B25" s="43">
        <v>42600</v>
      </c>
      <c r="C25" s="46" t="s">
        <v>126</v>
      </c>
      <c r="D25" s="46" t="s">
        <v>128</v>
      </c>
      <c r="E25" s="46">
        <v>123.17</v>
      </c>
      <c r="G25" s="46">
        <v>20.53</v>
      </c>
      <c r="M25" s="46">
        <v>102.64</v>
      </c>
      <c r="Q25" s="46">
        <f t="shared" si="1"/>
        <v>123.17</v>
      </c>
      <c r="R25" s="46">
        <f t="shared" si="0"/>
        <v>0</v>
      </c>
    </row>
    <row r="26" spans="1:18" s="46" customFormat="1" ht="14.25" customHeight="1" x14ac:dyDescent="0.2">
      <c r="A26" s="44">
        <f t="shared" si="2"/>
        <v>100837</v>
      </c>
      <c r="B26" s="43">
        <v>42600</v>
      </c>
      <c r="C26" s="46" t="s">
        <v>129</v>
      </c>
      <c r="D26" s="46" t="s">
        <v>130</v>
      </c>
      <c r="E26" s="46">
        <v>36</v>
      </c>
      <c r="G26" s="46">
        <v>6</v>
      </c>
      <c r="I26" s="46">
        <v>30</v>
      </c>
      <c r="Q26" s="46">
        <f t="shared" si="1"/>
        <v>36</v>
      </c>
      <c r="R26" s="46">
        <f t="shared" si="0"/>
        <v>0</v>
      </c>
    </row>
    <row r="27" spans="1:18" s="46" customFormat="1" ht="14.25" customHeight="1" x14ac:dyDescent="0.2">
      <c r="A27" s="44">
        <f t="shared" si="2"/>
        <v>100838</v>
      </c>
      <c r="B27" s="43">
        <v>42629</v>
      </c>
      <c r="C27" s="46" t="s">
        <v>133</v>
      </c>
      <c r="D27" s="46" t="s">
        <v>134</v>
      </c>
      <c r="E27" s="46">
        <v>55</v>
      </c>
      <c r="M27" s="46">
        <v>55</v>
      </c>
      <c r="Q27" s="46">
        <f t="shared" si="1"/>
        <v>55</v>
      </c>
      <c r="R27" s="46">
        <f t="shared" si="0"/>
        <v>0</v>
      </c>
    </row>
    <row r="28" spans="1:18" s="46" customFormat="1" ht="14.25" customHeight="1" x14ac:dyDescent="0.2">
      <c r="A28" s="44">
        <f t="shared" si="2"/>
        <v>100839</v>
      </c>
      <c r="B28" s="43">
        <v>42629</v>
      </c>
      <c r="C28" s="46" t="s">
        <v>90</v>
      </c>
      <c r="D28" s="46" t="s">
        <v>135</v>
      </c>
      <c r="E28" s="46">
        <v>6</v>
      </c>
      <c r="M28" s="46">
        <v>6</v>
      </c>
      <c r="Q28" s="46">
        <f t="shared" si="1"/>
        <v>6</v>
      </c>
      <c r="R28" s="46">
        <f t="shared" si="0"/>
        <v>0</v>
      </c>
    </row>
    <row r="29" spans="1:18" s="46" customFormat="1" ht="14.25" customHeight="1" x14ac:dyDescent="0.2">
      <c r="A29" s="44">
        <f t="shared" si="2"/>
        <v>100840</v>
      </c>
      <c r="B29" s="43">
        <v>42629</v>
      </c>
      <c r="C29" s="46" t="s">
        <v>136</v>
      </c>
      <c r="D29" s="46" t="s">
        <v>137</v>
      </c>
      <c r="E29" s="46">
        <v>727.86</v>
      </c>
      <c r="K29" s="46">
        <v>727.86</v>
      </c>
      <c r="Q29" s="46">
        <f t="shared" si="1"/>
        <v>727.86</v>
      </c>
      <c r="R29" s="46">
        <f t="shared" si="0"/>
        <v>0</v>
      </c>
    </row>
    <row r="30" spans="1:18" s="46" customFormat="1" ht="14.25" customHeight="1" x14ac:dyDescent="0.2">
      <c r="A30" s="44">
        <f t="shared" si="2"/>
        <v>100841</v>
      </c>
      <c r="B30" s="43">
        <v>42629</v>
      </c>
      <c r="C30" s="46" t="s">
        <v>71</v>
      </c>
      <c r="D30" s="46" t="s">
        <v>138</v>
      </c>
      <c r="E30" s="46">
        <v>484.8</v>
      </c>
      <c r="K30" s="46">
        <v>484.8</v>
      </c>
      <c r="Q30" s="46">
        <f>SUM(G30:P30)</f>
        <v>484.8</v>
      </c>
      <c r="R30" s="46">
        <f t="shared" si="0"/>
        <v>0</v>
      </c>
    </row>
    <row r="31" spans="1:18" s="46" customFormat="1" ht="14.25" customHeight="1" x14ac:dyDescent="0.2">
      <c r="A31" s="44">
        <f t="shared" si="2"/>
        <v>100842</v>
      </c>
      <c r="B31" s="43">
        <v>42660</v>
      </c>
      <c r="C31" s="46" t="s">
        <v>147</v>
      </c>
      <c r="D31" s="46" t="s">
        <v>148</v>
      </c>
      <c r="E31" s="46">
        <v>30</v>
      </c>
      <c r="P31" s="46">
        <v>30</v>
      </c>
      <c r="Q31" s="46">
        <f t="shared" ref="Q31" si="3">SUM(G31:P31)</f>
        <v>30</v>
      </c>
      <c r="R31" s="46">
        <f t="shared" si="0"/>
        <v>0</v>
      </c>
    </row>
    <row r="32" spans="1:18" s="46" customFormat="1" ht="14.25" customHeight="1" x14ac:dyDescent="0.2">
      <c r="A32" s="44">
        <f t="shared" si="2"/>
        <v>100843</v>
      </c>
      <c r="B32" s="43">
        <v>42647</v>
      </c>
      <c r="C32" s="46" t="s">
        <v>139</v>
      </c>
      <c r="D32" s="46" t="s">
        <v>140</v>
      </c>
      <c r="E32" s="46">
        <v>250</v>
      </c>
      <c r="H32" s="46">
        <v>250</v>
      </c>
      <c r="Q32" s="46">
        <f>SUM(G32:P32)</f>
        <v>250</v>
      </c>
      <c r="R32" s="46">
        <f t="shared" si="0"/>
        <v>0</v>
      </c>
    </row>
    <row r="33" spans="1:18" x14ac:dyDescent="0.2">
      <c r="A33" s="44">
        <f t="shared" si="2"/>
        <v>100844</v>
      </c>
      <c r="B33" s="43">
        <v>42647</v>
      </c>
      <c r="C33" s="41" t="s">
        <v>150</v>
      </c>
      <c r="D33" s="41" t="s">
        <v>151</v>
      </c>
      <c r="E33" s="42">
        <v>50</v>
      </c>
      <c r="G33" s="41">
        <v>8.33</v>
      </c>
      <c r="L33" s="41">
        <v>41.67</v>
      </c>
      <c r="Q33" s="46">
        <f t="shared" ref="Q33:Q58" si="4">SUM(G33:P33)</f>
        <v>50</v>
      </c>
      <c r="R33" s="46">
        <f t="shared" si="0"/>
        <v>0</v>
      </c>
    </row>
    <row r="34" spans="1:18" s="46" customFormat="1" ht="14.25" customHeight="1" x14ac:dyDescent="0.2">
      <c r="A34" s="44">
        <f t="shared" si="2"/>
        <v>100845</v>
      </c>
      <c r="B34" s="43">
        <v>42660</v>
      </c>
      <c r="C34" s="46" t="s">
        <v>139</v>
      </c>
      <c r="D34" s="46" t="s">
        <v>140</v>
      </c>
      <c r="E34" s="46">
        <v>250</v>
      </c>
      <c r="H34" s="46">
        <v>250</v>
      </c>
      <c r="Q34" s="46">
        <f t="shared" si="4"/>
        <v>250</v>
      </c>
      <c r="R34" s="46">
        <f t="shared" si="0"/>
        <v>0</v>
      </c>
    </row>
    <row r="35" spans="1:18" s="46" customFormat="1" ht="14.25" customHeight="1" x14ac:dyDescent="0.2">
      <c r="A35" s="44">
        <f t="shared" si="2"/>
        <v>100846</v>
      </c>
      <c r="B35" s="43">
        <v>42682</v>
      </c>
      <c r="C35" s="46" t="s">
        <v>143</v>
      </c>
      <c r="D35" s="46" t="s">
        <v>144</v>
      </c>
      <c r="E35" s="46">
        <v>192.6</v>
      </c>
      <c r="G35" s="46">
        <v>32.1</v>
      </c>
      <c r="L35" s="46">
        <v>160.5</v>
      </c>
      <c r="Q35" s="46">
        <f t="shared" si="4"/>
        <v>192.6</v>
      </c>
      <c r="R35" s="46">
        <f t="shared" si="0"/>
        <v>0</v>
      </c>
    </row>
    <row r="36" spans="1:18" s="46" customFormat="1" ht="14.25" customHeight="1" x14ac:dyDescent="0.2">
      <c r="A36" s="44">
        <f t="shared" si="2"/>
        <v>100847</v>
      </c>
      <c r="B36" s="43">
        <v>42682</v>
      </c>
      <c r="C36" s="46" t="s">
        <v>145</v>
      </c>
      <c r="D36" s="46" t="s">
        <v>146</v>
      </c>
      <c r="E36" s="46">
        <v>175.31</v>
      </c>
      <c r="G36" s="46">
        <v>29.22</v>
      </c>
      <c r="M36" s="46">
        <v>146.09</v>
      </c>
      <c r="Q36" s="46">
        <f t="shared" si="4"/>
        <v>175.31</v>
      </c>
      <c r="R36" s="46">
        <f t="shared" si="0"/>
        <v>0</v>
      </c>
    </row>
    <row r="37" spans="1:18" s="46" customFormat="1" ht="14.25" customHeight="1" x14ac:dyDescent="0.2">
      <c r="A37" s="44">
        <f t="shared" si="2"/>
        <v>100848</v>
      </c>
      <c r="B37" s="43">
        <v>42685</v>
      </c>
      <c r="C37" s="46" t="s">
        <v>7</v>
      </c>
      <c r="D37" s="46" t="s">
        <v>151</v>
      </c>
      <c r="E37" s="46">
        <v>50</v>
      </c>
      <c r="G37" s="46">
        <v>8.33</v>
      </c>
      <c r="L37" s="46">
        <v>41.67</v>
      </c>
      <c r="Q37" s="46">
        <f t="shared" si="4"/>
        <v>50</v>
      </c>
      <c r="R37" s="46">
        <f t="shared" si="0"/>
        <v>0</v>
      </c>
    </row>
    <row r="38" spans="1:18" s="46" customFormat="1" ht="14.25" customHeight="1" x14ac:dyDescent="0.2">
      <c r="A38" s="44">
        <f t="shared" si="2"/>
        <v>100849</v>
      </c>
      <c r="B38" s="43">
        <v>42685</v>
      </c>
      <c r="C38" s="46" t="s">
        <v>156</v>
      </c>
      <c r="D38" s="46" t="s">
        <v>153</v>
      </c>
      <c r="E38" s="46">
        <v>150</v>
      </c>
      <c r="M38" s="46">
        <v>150</v>
      </c>
      <c r="Q38" s="46">
        <f t="shared" si="4"/>
        <v>150</v>
      </c>
      <c r="R38" s="46">
        <f t="shared" si="0"/>
        <v>0</v>
      </c>
    </row>
    <row r="39" spans="1:18" s="46" customFormat="1" ht="14.25" customHeight="1" x14ac:dyDescent="0.2">
      <c r="A39" s="44">
        <f t="shared" si="2"/>
        <v>100850</v>
      </c>
      <c r="B39" s="43">
        <v>42700</v>
      </c>
      <c r="C39" s="46" t="s">
        <v>152</v>
      </c>
      <c r="D39" s="46" t="s">
        <v>110</v>
      </c>
      <c r="E39" s="46">
        <v>0</v>
      </c>
      <c r="Q39" s="46">
        <f t="shared" si="4"/>
        <v>0</v>
      </c>
      <c r="R39" s="46">
        <f t="shared" si="0"/>
        <v>0</v>
      </c>
    </row>
    <row r="40" spans="1:18" s="46" customFormat="1" ht="14.25" customHeight="1" x14ac:dyDescent="0.2">
      <c r="A40" s="44">
        <f t="shared" si="2"/>
        <v>100851</v>
      </c>
      <c r="B40" s="43">
        <v>42700</v>
      </c>
      <c r="C40" s="46" t="s">
        <v>133</v>
      </c>
      <c r="D40" s="46" t="s">
        <v>157</v>
      </c>
      <c r="E40" s="46">
        <v>20</v>
      </c>
      <c r="P40" s="46">
        <v>20</v>
      </c>
      <c r="Q40" s="46">
        <f t="shared" si="4"/>
        <v>20</v>
      </c>
      <c r="R40" s="46">
        <f t="shared" si="0"/>
        <v>0</v>
      </c>
    </row>
    <row r="41" spans="1:18" s="46" customFormat="1" ht="14.25" customHeight="1" x14ac:dyDescent="0.2">
      <c r="A41" s="44">
        <f t="shared" si="2"/>
        <v>100852</v>
      </c>
      <c r="B41" s="43">
        <v>42700</v>
      </c>
      <c r="C41" s="46" t="s">
        <v>154</v>
      </c>
      <c r="D41" s="46" t="s">
        <v>155</v>
      </c>
      <c r="E41" s="46">
        <v>69.650000000000006</v>
      </c>
      <c r="G41" s="46">
        <v>11.61</v>
      </c>
      <c r="L41" s="46">
        <v>58.04</v>
      </c>
      <c r="Q41" s="46">
        <f t="shared" si="4"/>
        <v>69.650000000000006</v>
      </c>
      <c r="R41" s="46">
        <f t="shared" si="0"/>
        <v>0</v>
      </c>
    </row>
    <row r="42" spans="1:18" s="46" customFormat="1" ht="14.25" customHeight="1" x14ac:dyDescent="0.2">
      <c r="A42" s="44">
        <f t="shared" si="2"/>
        <v>100853</v>
      </c>
      <c r="B42" s="43">
        <v>42700</v>
      </c>
      <c r="C42" s="46" t="s">
        <v>158</v>
      </c>
      <c r="D42" s="46" t="s">
        <v>159</v>
      </c>
      <c r="E42" s="46">
        <v>27</v>
      </c>
      <c r="J42" s="46">
        <v>27</v>
      </c>
      <c r="Q42" s="46">
        <f t="shared" si="4"/>
        <v>27</v>
      </c>
      <c r="R42" s="46">
        <f t="shared" si="0"/>
        <v>0</v>
      </c>
    </row>
    <row r="43" spans="1:18" s="46" customFormat="1" ht="14.25" customHeight="1" x14ac:dyDescent="0.2">
      <c r="A43" s="44">
        <f t="shared" si="2"/>
        <v>100854</v>
      </c>
      <c r="B43" s="43">
        <v>42700</v>
      </c>
      <c r="C43" s="46" t="s">
        <v>111</v>
      </c>
      <c r="D43" s="46" t="s">
        <v>160</v>
      </c>
      <c r="E43" s="46">
        <v>120</v>
      </c>
      <c r="I43" s="46">
        <v>120</v>
      </c>
      <c r="Q43" s="46">
        <f t="shared" si="4"/>
        <v>120</v>
      </c>
      <c r="R43" s="46">
        <f t="shared" si="0"/>
        <v>0</v>
      </c>
    </row>
    <row r="44" spans="1:18" s="46" customFormat="1" ht="14.25" customHeight="1" x14ac:dyDescent="0.2">
      <c r="A44" s="44">
        <f t="shared" si="2"/>
        <v>100855</v>
      </c>
      <c r="B44" s="43">
        <v>42707</v>
      </c>
      <c r="C44" s="46" t="s">
        <v>161</v>
      </c>
      <c r="D44" s="46" t="s">
        <v>162</v>
      </c>
      <c r="E44" s="46">
        <v>62.51</v>
      </c>
      <c r="M44" s="46">
        <v>62.51</v>
      </c>
      <c r="Q44" s="46">
        <f t="shared" si="4"/>
        <v>62.51</v>
      </c>
      <c r="R44" s="46">
        <f t="shared" si="0"/>
        <v>0</v>
      </c>
    </row>
    <row r="45" spans="1:18" s="46" customFormat="1" ht="14.25" customHeight="1" x14ac:dyDescent="0.2">
      <c r="A45" s="44">
        <f t="shared" si="2"/>
        <v>100856</v>
      </c>
      <c r="B45" s="43">
        <v>42715</v>
      </c>
      <c r="C45" s="46" t="s">
        <v>92</v>
      </c>
      <c r="D45" s="46" t="s">
        <v>163</v>
      </c>
      <c r="E45" s="46">
        <v>71.48</v>
      </c>
      <c r="G45" s="46">
        <f>(E45/120)*20</f>
        <v>11.913333333333334</v>
      </c>
      <c r="M45" s="46">
        <v>59.57</v>
      </c>
      <c r="Q45" s="46">
        <f t="shared" si="4"/>
        <v>71.483333333333334</v>
      </c>
      <c r="R45" s="46">
        <f t="shared" si="0"/>
        <v>3.3333333333303017E-3</v>
      </c>
    </row>
    <row r="46" spans="1:18" s="46" customFormat="1" ht="14.25" customHeight="1" x14ac:dyDescent="0.2">
      <c r="A46" s="44">
        <f t="shared" si="2"/>
        <v>100857</v>
      </c>
      <c r="B46" s="43">
        <v>42716</v>
      </c>
      <c r="C46" s="46" t="s">
        <v>166</v>
      </c>
      <c r="D46" s="46" t="s">
        <v>167</v>
      </c>
      <c r="E46" s="46">
        <v>1952</v>
      </c>
      <c r="L46" s="46">
        <v>1952</v>
      </c>
      <c r="Q46" s="46">
        <f t="shared" si="4"/>
        <v>1952</v>
      </c>
      <c r="R46" s="46">
        <f t="shared" si="0"/>
        <v>0</v>
      </c>
    </row>
    <row r="47" spans="1:18" s="46" customFormat="1" ht="14.25" customHeight="1" x14ac:dyDescent="0.2">
      <c r="A47" s="44">
        <f t="shared" si="2"/>
        <v>100858</v>
      </c>
      <c r="B47" s="43">
        <v>42716</v>
      </c>
      <c r="C47" s="46" t="s">
        <v>152</v>
      </c>
      <c r="D47" s="46" t="s">
        <v>168</v>
      </c>
      <c r="E47" s="46">
        <v>190</v>
      </c>
      <c r="M47" s="46">
        <v>190</v>
      </c>
      <c r="Q47" s="46">
        <f t="shared" si="4"/>
        <v>190</v>
      </c>
      <c r="R47" s="46">
        <f t="shared" si="0"/>
        <v>0</v>
      </c>
    </row>
    <row r="48" spans="1:18" s="46" customFormat="1" ht="14.25" customHeight="1" x14ac:dyDescent="0.2">
      <c r="A48" s="44">
        <f t="shared" si="2"/>
        <v>100859</v>
      </c>
      <c r="B48" s="43">
        <v>42751</v>
      </c>
      <c r="C48" s="46" t="s">
        <v>170</v>
      </c>
      <c r="D48" s="46" t="s">
        <v>171</v>
      </c>
      <c r="E48" s="46">
        <v>41.76</v>
      </c>
      <c r="M48" s="46">
        <v>41.76</v>
      </c>
      <c r="Q48" s="46">
        <f t="shared" si="4"/>
        <v>41.76</v>
      </c>
      <c r="R48" s="46">
        <f t="shared" si="0"/>
        <v>0</v>
      </c>
    </row>
    <row r="49" spans="1:18" s="46" customFormat="1" ht="14.25" customHeight="1" x14ac:dyDescent="0.2">
      <c r="A49" s="44">
        <f t="shared" si="2"/>
        <v>100860</v>
      </c>
      <c r="B49" s="43">
        <v>42751</v>
      </c>
      <c r="C49" s="46" t="s">
        <v>172</v>
      </c>
      <c r="D49" s="46" t="s">
        <v>173</v>
      </c>
      <c r="E49" s="46">
        <v>59.99</v>
      </c>
      <c r="G49" s="46">
        <v>10</v>
      </c>
      <c r="I49" s="46">
        <v>49.99</v>
      </c>
      <c r="Q49" s="46">
        <f t="shared" si="4"/>
        <v>59.99</v>
      </c>
      <c r="R49" s="46">
        <f t="shared" si="0"/>
        <v>0</v>
      </c>
    </row>
    <row r="50" spans="1:18" s="46" customFormat="1" ht="14.25" customHeight="1" x14ac:dyDescent="0.2">
      <c r="A50" s="44">
        <f>A49+1</f>
        <v>100861</v>
      </c>
      <c r="B50" s="43">
        <v>42786</v>
      </c>
      <c r="C50" s="46" t="s">
        <v>174</v>
      </c>
      <c r="D50" s="46" t="s">
        <v>175</v>
      </c>
      <c r="E50" s="46">
        <v>400</v>
      </c>
      <c r="L50" s="46">
        <v>400</v>
      </c>
      <c r="Q50" s="46">
        <f t="shared" si="4"/>
        <v>400</v>
      </c>
      <c r="R50" s="46">
        <f t="shared" si="0"/>
        <v>0</v>
      </c>
    </row>
    <row r="51" spans="1:18" s="46" customFormat="1" ht="14.25" customHeight="1" x14ac:dyDescent="0.2">
      <c r="A51" s="44">
        <f t="shared" si="2"/>
        <v>100862</v>
      </c>
      <c r="B51" s="43">
        <v>42786</v>
      </c>
      <c r="C51" s="46" t="s">
        <v>7</v>
      </c>
      <c r="D51" s="46" t="s">
        <v>176</v>
      </c>
      <c r="E51" s="46">
        <v>37.200000000000003</v>
      </c>
      <c r="G51" s="46">
        <v>6.2</v>
      </c>
      <c r="L51" s="46">
        <v>31</v>
      </c>
      <c r="Q51" s="46">
        <f t="shared" si="4"/>
        <v>37.200000000000003</v>
      </c>
      <c r="R51" s="46">
        <f t="shared" si="0"/>
        <v>0</v>
      </c>
    </row>
    <row r="52" spans="1:18" s="46" customFormat="1" ht="14.25" customHeight="1" x14ac:dyDescent="0.2">
      <c r="A52" s="44">
        <f t="shared" si="2"/>
        <v>100863</v>
      </c>
      <c r="B52" s="43">
        <v>42786</v>
      </c>
      <c r="C52" s="46" t="s">
        <v>177</v>
      </c>
      <c r="D52" s="46" t="s">
        <v>178</v>
      </c>
      <c r="E52" s="46">
        <v>220</v>
      </c>
      <c r="I52" s="46">
        <v>220</v>
      </c>
      <c r="Q52" s="46">
        <f t="shared" si="4"/>
        <v>220</v>
      </c>
      <c r="R52" s="46">
        <f t="shared" si="0"/>
        <v>0</v>
      </c>
    </row>
    <row r="53" spans="1:18" s="46" customFormat="1" ht="14.25" customHeight="1" x14ac:dyDescent="0.2">
      <c r="A53" s="44">
        <f t="shared" si="2"/>
        <v>100864</v>
      </c>
      <c r="B53" s="43">
        <v>42786</v>
      </c>
      <c r="C53" s="46" t="s">
        <v>179</v>
      </c>
      <c r="D53" s="46" t="s">
        <v>180</v>
      </c>
      <c r="E53" s="46">
        <v>727.46</v>
      </c>
      <c r="K53" s="46">
        <v>727.46</v>
      </c>
      <c r="Q53" s="46">
        <f t="shared" si="4"/>
        <v>727.46</v>
      </c>
      <c r="R53" s="46">
        <f t="shared" si="0"/>
        <v>0</v>
      </c>
    </row>
    <row r="54" spans="1:18" s="46" customFormat="1" ht="14.25" customHeight="1" x14ac:dyDescent="0.2">
      <c r="A54" s="44">
        <f t="shared" si="2"/>
        <v>100865</v>
      </c>
      <c r="B54" s="43">
        <v>42786</v>
      </c>
      <c r="C54" s="46" t="s">
        <v>71</v>
      </c>
      <c r="D54" s="46" t="s">
        <v>185</v>
      </c>
      <c r="E54" s="46">
        <v>485.2</v>
      </c>
      <c r="K54" s="46">
        <v>485.2</v>
      </c>
      <c r="Q54" s="46">
        <f t="shared" si="4"/>
        <v>485.2</v>
      </c>
      <c r="R54" s="46">
        <f t="shared" si="0"/>
        <v>0</v>
      </c>
    </row>
    <row r="55" spans="1:18" s="46" customFormat="1" ht="14.25" customHeight="1" x14ac:dyDescent="0.2">
      <c r="A55" s="44">
        <f t="shared" si="2"/>
        <v>100866</v>
      </c>
      <c r="B55" s="43">
        <v>42786</v>
      </c>
      <c r="C55" s="46" t="s">
        <v>136</v>
      </c>
      <c r="D55" s="46" t="s">
        <v>181</v>
      </c>
      <c r="E55" s="46">
        <v>26.53</v>
      </c>
      <c r="I55" s="46">
        <v>26.53</v>
      </c>
      <c r="Q55" s="46">
        <f t="shared" si="4"/>
        <v>26.53</v>
      </c>
      <c r="R55" s="46">
        <f t="shared" si="0"/>
        <v>0</v>
      </c>
    </row>
    <row r="56" spans="1:18" s="46" customFormat="1" ht="14.25" customHeight="1" x14ac:dyDescent="0.2">
      <c r="A56" s="44">
        <f t="shared" si="2"/>
        <v>100867</v>
      </c>
      <c r="B56" s="43">
        <v>42786</v>
      </c>
      <c r="C56" s="46" t="s">
        <v>136</v>
      </c>
      <c r="D56" s="46" t="s">
        <v>182</v>
      </c>
      <c r="E56" s="46">
        <v>507.8</v>
      </c>
      <c r="I56" s="46">
        <v>507.8</v>
      </c>
      <c r="Q56" s="46">
        <f t="shared" si="4"/>
        <v>507.8</v>
      </c>
      <c r="R56" s="46">
        <f t="shared" si="0"/>
        <v>0</v>
      </c>
    </row>
    <row r="57" spans="1:18" s="46" customFormat="1" ht="14.25" customHeight="1" x14ac:dyDescent="0.2">
      <c r="A57" s="49">
        <f t="shared" si="2"/>
        <v>100868</v>
      </c>
      <c r="B57" s="43">
        <v>42786</v>
      </c>
      <c r="C57" s="46" t="s">
        <v>133</v>
      </c>
      <c r="D57" s="46" t="s">
        <v>186</v>
      </c>
      <c r="E57" s="46">
        <v>25</v>
      </c>
      <c r="M57" s="46">
        <v>25</v>
      </c>
      <c r="Q57" s="46">
        <f t="shared" si="4"/>
        <v>25</v>
      </c>
      <c r="R57" s="46">
        <f t="shared" si="0"/>
        <v>0</v>
      </c>
    </row>
    <row r="58" spans="1:18" s="48" customFormat="1" x14ac:dyDescent="0.2">
      <c r="A58" s="44" t="s">
        <v>69</v>
      </c>
      <c r="B58" s="47"/>
      <c r="C58" s="48" t="s">
        <v>13</v>
      </c>
      <c r="E58" s="48">
        <f>SUBTOTAL(9,E4:E57)</f>
        <v>11149.830000000004</v>
      </c>
      <c r="F58" s="48">
        <f t="shared" ref="F58:P58" si="5">SUBTOTAL(9,F4:F57)</f>
        <v>0</v>
      </c>
      <c r="G58" s="48">
        <f t="shared" si="5"/>
        <v>543.92333333333318</v>
      </c>
      <c r="H58" s="48">
        <f t="shared" si="5"/>
        <v>500</v>
      </c>
      <c r="I58" s="48">
        <f t="shared" si="5"/>
        <v>1853.9599999999998</v>
      </c>
      <c r="J58" s="48">
        <f t="shared" si="5"/>
        <v>61.5</v>
      </c>
      <c r="K58" s="48">
        <f t="shared" si="5"/>
        <v>2425.3200000000002</v>
      </c>
      <c r="L58" s="48">
        <f t="shared" si="5"/>
        <v>2932.02</v>
      </c>
      <c r="M58" s="48">
        <f t="shared" si="5"/>
        <v>1351.3600000000001</v>
      </c>
      <c r="N58" s="48">
        <f t="shared" si="5"/>
        <v>1431.75</v>
      </c>
      <c r="O58" s="48">
        <f t="shared" si="5"/>
        <v>0</v>
      </c>
      <c r="P58" s="48">
        <f t="shared" si="5"/>
        <v>50</v>
      </c>
      <c r="Q58" s="46">
        <f t="shared" si="4"/>
        <v>11149.833333333334</v>
      </c>
      <c r="R58" s="46">
        <f t="shared" si="0"/>
        <v>3.3333333303744439E-3</v>
      </c>
    </row>
    <row r="59" spans="1:18" s="46" customFormat="1" ht="12" customHeight="1" x14ac:dyDescent="0.2">
      <c r="A59" s="69"/>
      <c r="B59" s="70"/>
      <c r="C59" s="70"/>
    </row>
    <row r="60" spans="1:18" s="46" customFormat="1" ht="12" customHeight="1" x14ac:dyDescent="0.2">
      <c r="A60" s="69"/>
      <c r="B60" s="70"/>
      <c r="C60" s="70"/>
    </row>
    <row r="61" spans="1:18" s="46" customFormat="1" ht="12" customHeight="1" x14ac:dyDescent="0.2">
      <c r="A61" s="44" t="s">
        <v>38</v>
      </c>
      <c r="B61" s="45"/>
      <c r="C61" s="46">
        <f>(E54+E53+E29+E30)</f>
        <v>2425.3200000000002</v>
      </c>
    </row>
    <row r="62" spans="1:18" s="46" customFormat="1" ht="12" customHeight="1" x14ac:dyDescent="0.2">
      <c r="A62" s="44" t="s">
        <v>189</v>
      </c>
      <c r="B62" s="45"/>
      <c r="C62" s="46">
        <f>E58-C61</f>
        <v>8724.5100000000039</v>
      </c>
    </row>
    <row r="63" spans="1:18" s="46" customFormat="1" ht="12" customHeight="1" x14ac:dyDescent="0.2">
      <c r="A63" s="44"/>
      <c r="B63" s="45"/>
    </row>
    <row r="64" spans="1:18" s="46" customFormat="1" ht="12" customHeight="1" x14ac:dyDescent="0.2">
      <c r="A64" s="44"/>
      <c r="B64" s="45"/>
    </row>
    <row r="65" spans="1:2" s="46" customFormat="1" ht="12" customHeight="1" x14ac:dyDescent="0.2">
      <c r="A65" s="44"/>
      <c r="B65" s="45"/>
    </row>
    <row r="66" spans="1:2" s="46" customFormat="1" ht="12" customHeight="1" x14ac:dyDescent="0.2">
      <c r="A66" s="44"/>
      <c r="B66" s="45"/>
    </row>
    <row r="67" spans="1:2" s="46" customFormat="1" ht="11.25" customHeight="1" x14ac:dyDescent="0.2">
      <c r="A67" s="44"/>
      <c r="B67" s="45"/>
    </row>
    <row r="68" spans="1:2" s="46" customFormat="1" ht="12" customHeight="1" x14ac:dyDescent="0.2">
      <c r="A68" s="44"/>
      <c r="B68" s="45"/>
    </row>
    <row r="69" spans="1:2" s="46" customFormat="1" ht="12" customHeight="1" x14ac:dyDescent="0.2">
      <c r="A69" s="44"/>
      <c r="B69" s="45"/>
    </row>
    <row r="70" spans="1:2" s="46" customFormat="1" ht="12" customHeight="1" x14ac:dyDescent="0.2">
      <c r="A70" s="44"/>
      <c r="B70" s="45"/>
    </row>
    <row r="71" spans="1:2" s="46" customFormat="1" ht="12" customHeight="1" x14ac:dyDescent="0.2">
      <c r="A71" s="44"/>
      <c r="B71" s="45"/>
    </row>
    <row r="72" spans="1:2" s="46" customFormat="1" x14ac:dyDescent="0.2">
      <c r="A72" s="44"/>
      <c r="B72" s="45"/>
    </row>
    <row r="73" spans="1:2" s="46" customFormat="1" ht="14.25" customHeight="1" x14ac:dyDescent="0.2">
      <c r="A73" s="44"/>
      <c r="B73" s="43"/>
    </row>
    <row r="74" spans="1:2" s="46" customFormat="1" x14ac:dyDescent="0.2">
      <c r="A74" s="44"/>
      <c r="B74" s="43"/>
    </row>
    <row r="75" spans="1:2" s="46" customFormat="1" x14ac:dyDescent="0.2">
      <c r="A75" s="44"/>
      <c r="B75" s="43"/>
    </row>
    <row r="76" spans="1:2" s="46" customFormat="1" ht="14.25" customHeight="1" x14ac:dyDescent="0.2">
      <c r="A76" s="44"/>
      <c r="B76" s="43"/>
    </row>
    <row r="77" spans="1:2" s="46" customFormat="1" x14ac:dyDescent="0.2">
      <c r="A77" s="44"/>
      <c r="B77" s="43"/>
    </row>
    <row r="78" spans="1:2" s="46" customFormat="1" x14ac:dyDescent="0.2">
      <c r="A78" s="44"/>
      <c r="B78" s="45"/>
    </row>
  </sheetData>
  <autoFilter ref="A1:Q12">
    <filterColumn colId="2">
      <iconFilter iconSet="3Arrows"/>
    </filterColumn>
  </autoFilter>
  <mergeCells count="2">
    <mergeCell ref="A59:C59"/>
    <mergeCell ref="A60:C60"/>
  </mergeCells>
  <phoneticPr fontId="15" type="noConversion"/>
  <printOptions headings="1" gridLines="1"/>
  <pageMargins left="0" right="0" top="0.75000000000000011" bottom="0.75000000000000011" header="0.30000000000000004" footer="0.3000000000000000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24" sqref="F24"/>
    </sheetView>
  </sheetViews>
  <sheetFormatPr baseColWidth="10" defaultRowHeight="15" x14ac:dyDescent="0.2"/>
  <cols>
    <col min="1" max="1" width="10.83203125" style="57"/>
    <col min="2" max="2" width="18.5" style="57" customWidth="1"/>
    <col min="3" max="3" width="25.5" style="57" customWidth="1"/>
    <col min="4" max="16384" width="10.83203125" style="57"/>
  </cols>
  <sheetData>
    <row r="1" spans="1:5" x14ac:dyDescent="0.2">
      <c r="A1" s="45" t="s">
        <v>3</v>
      </c>
      <c r="B1" s="46" t="s">
        <v>0</v>
      </c>
      <c r="C1" s="46" t="s">
        <v>4</v>
      </c>
      <c r="D1" s="46" t="s">
        <v>1</v>
      </c>
      <c r="E1" s="46" t="s">
        <v>2</v>
      </c>
    </row>
    <row r="2" spans="1:5" x14ac:dyDescent="0.2">
      <c r="A2" s="45">
        <v>42481</v>
      </c>
      <c r="B2" s="46" t="s">
        <v>7</v>
      </c>
      <c r="C2" s="46" t="s">
        <v>84</v>
      </c>
      <c r="D2" s="46">
        <v>48.6</v>
      </c>
      <c r="E2" s="46">
        <v>8.1</v>
      </c>
    </row>
    <row r="3" spans="1:5" x14ac:dyDescent="0.2">
      <c r="A3" s="58">
        <v>42506</v>
      </c>
      <c r="B3" s="59" t="s">
        <v>94</v>
      </c>
      <c r="C3" s="59" t="s">
        <v>88</v>
      </c>
      <c r="D3" s="46">
        <v>1010.1</v>
      </c>
      <c r="E3" s="60">
        <v>168.35</v>
      </c>
    </row>
    <row r="4" spans="1:5" x14ac:dyDescent="0.2">
      <c r="A4" s="58">
        <v>42506</v>
      </c>
      <c r="B4" s="59" t="s">
        <v>94</v>
      </c>
      <c r="C4" s="46" t="s">
        <v>89</v>
      </c>
      <c r="D4" s="46">
        <v>708</v>
      </c>
      <c r="E4" s="46">
        <v>118</v>
      </c>
    </row>
    <row r="5" spans="1:5" ht="22" customHeight="1" x14ac:dyDescent="0.2">
      <c r="A5" s="58">
        <v>42506</v>
      </c>
      <c r="B5" s="46" t="s">
        <v>92</v>
      </c>
      <c r="C5" s="46" t="s">
        <v>93</v>
      </c>
      <c r="D5" s="46">
        <v>24.06</v>
      </c>
      <c r="E5" s="46">
        <v>4.01</v>
      </c>
    </row>
    <row r="6" spans="1:5" ht="19" customHeight="1" x14ac:dyDescent="0.2">
      <c r="A6" s="58">
        <v>42561</v>
      </c>
      <c r="B6" s="46" t="s">
        <v>111</v>
      </c>
      <c r="C6" s="46" t="s">
        <v>112</v>
      </c>
      <c r="D6" s="46">
        <v>41.4</v>
      </c>
      <c r="E6" s="46">
        <v>6.9</v>
      </c>
    </row>
    <row r="7" spans="1:5" ht="18" customHeight="1" x14ac:dyDescent="0.2">
      <c r="A7" s="58">
        <v>42561</v>
      </c>
      <c r="B7" s="46" t="s">
        <v>114</v>
      </c>
      <c r="C7" s="46" t="s">
        <v>115</v>
      </c>
      <c r="D7" s="46">
        <v>105</v>
      </c>
      <c r="E7" s="46">
        <v>17.5</v>
      </c>
    </row>
    <row r="8" spans="1:5" x14ac:dyDescent="0.2">
      <c r="A8" s="58">
        <v>42575</v>
      </c>
      <c r="B8" s="46" t="s">
        <v>116</v>
      </c>
      <c r="C8" s="46" t="s">
        <v>117</v>
      </c>
      <c r="D8" s="46">
        <v>24.96</v>
      </c>
      <c r="E8" s="46">
        <v>4.16</v>
      </c>
    </row>
    <row r="9" spans="1:5" x14ac:dyDescent="0.2">
      <c r="A9" s="58">
        <v>42575</v>
      </c>
      <c r="B9" s="46" t="s">
        <v>119</v>
      </c>
      <c r="C9" s="46" t="s">
        <v>120</v>
      </c>
      <c r="D9" s="46">
        <v>141.54</v>
      </c>
      <c r="E9" s="46">
        <v>22.4</v>
      </c>
    </row>
    <row r="10" spans="1:5" x14ac:dyDescent="0.2">
      <c r="A10" s="58">
        <v>42600</v>
      </c>
      <c r="B10" s="46" t="s">
        <v>126</v>
      </c>
      <c r="C10" s="46" t="s">
        <v>127</v>
      </c>
      <c r="D10" s="46">
        <v>301.61</v>
      </c>
      <c r="E10" s="46">
        <v>50.27</v>
      </c>
    </row>
    <row r="11" spans="1:5" x14ac:dyDescent="0.2">
      <c r="A11" s="58">
        <v>42600</v>
      </c>
      <c r="B11" s="46" t="s">
        <v>126</v>
      </c>
      <c r="C11" s="46" t="s">
        <v>128</v>
      </c>
      <c r="D11" s="46">
        <v>123.17</v>
      </c>
      <c r="E11" s="46">
        <v>20.53</v>
      </c>
    </row>
    <row r="12" spans="1:5" x14ac:dyDescent="0.2">
      <c r="A12" s="58">
        <v>42600</v>
      </c>
      <c r="B12" s="46" t="s">
        <v>129</v>
      </c>
      <c r="C12" s="46" t="s">
        <v>130</v>
      </c>
      <c r="D12" s="46">
        <v>36</v>
      </c>
      <c r="E12" s="46">
        <v>6</v>
      </c>
    </row>
    <row r="13" spans="1:5" x14ac:dyDescent="0.2">
      <c r="A13" s="58">
        <v>42647</v>
      </c>
      <c r="B13" s="59" t="s">
        <v>150</v>
      </c>
      <c r="C13" s="59" t="s">
        <v>151</v>
      </c>
      <c r="D13" s="60">
        <v>50</v>
      </c>
      <c r="E13" s="59">
        <v>8.33</v>
      </c>
    </row>
    <row r="14" spans="1:5" ht="22" customHeight="1" x14ac:dyDescent="0.2">
      <c r="A14" s="58">
        <v>42682</v>
      </c>
      <c r="B14" s="46" t="s">
        <v>143</v>
      </c>
      <c r="C14" s="46" t="s">
        <v>144</v>
      </c>
      <c r="D14" s="46">
        <v>192.6</v>
      </c>
      <c r="E14" s="46">
        <v>32.1</v>
      </c>
    </row>
    <row r="15" spans="1:5" x14ac:dyDescent="0.2">
      <c r="A15" s="58">
        <v>42682</v>
      </c>
      <c r="B15" s="46" t="s">
        <v>145</v>
      </c>
      <c r="C15" s="46" t="s">
        <v>146</v>
      </c>
      <c r="D15" s="46">
        <v>175.31</v>
      </c>
      <c r="E15" s="46">
        <v>29.22</v>
      </c>
    </row>
    <row r="16" spans="1:5" x14ac:dyDescent="0.2">
      <c r="A16" s="58">
        <v>42685</v>
      </c>
      <c r="B16" s="46" t="s">
        <v>7</v>
      </c>
      <c r="C16" s="46" t="s">
        <v>151</v>
      </c>
      <c r="D16" s="46">
        <v>50</v>
      </c>
      <c r="E16" s="46">
        <v>8.33</v>
      </c>
    </row>
    <row r="17" spans="1:5" x14ac:dyDescent="0.2">
      <c r="A17" s="58">
        <v>42700</v>
      </c>
      <c r="B17" s="46" t="s">
        <v>154</v>
      </c>
      <c r="C17" s="46" t="s">
        <v>155</v>
      </c>
      <c r="D17" s="46">
        <v>69.650000000000006</v>
      </c>
      <c r="E17" s="46">
        <v>11.61</v>
      </c>
    </row>
    <row r="18" spans="1:5" x14ac:dyDescent="0.2">
      <c r="A18" s="58">
        <v>42715</v>
      </c>
      <c r="B18" s="46" t="s">
        <v>92</v>
      </c>
      <c r="C18" s="46" t="s">
        <v>163</v>
      </c>
      <c r="D18" s="46">
        <v>71.48</v>
      </c>
      <c r="E18" s="46">
        <f>(D18/120)*20</f>
        <v>11.913333333333334</v>
      </c>
    </row>
    <row r="19" spans="1:5" x14ac:dyDescent="0.2">
      <c r="A19" s="58">
        <v>42751</v>
      </c>
      <c r="B19" s="46" t="s">
        <v>172</v>
      </c>
      <c r="C19" s="46" t="s">
        <v>173</v>
      </c>
      <c r="D19" s="46">
        <v>59.99</v>
      </c>
      <c r="E19" s="46">
        <v>10</v>
      </c>
    </row>
    <row r="20" spans="1:5" x14ac:dyDescent="0.2">
      <c r="A20" s="58">
        <v>42786</v>
      </c>
      <c r="B20" s="46" t="s">
        <v>7</v>
      </c>
      <c r="C20" s="46" t="s">
        <v>176</v>
      </c>
      <c r="D20" s="46">
        <v>37.200000000000003</v>
      </c>
      <c r="E20" s="46">
        <v>6.2</v>
      </c>
    </row>
    <row r="21" spans="1:5" x14ac:dyDescent="0.2">
      <c r="A21" s="47"/>
      <c r="B21" s="48" t="s">
        <v>13</v>
      </c>
      <c r="C21" s="48"/>
      <c r="D21" s="48">
        <f>SUBTOTAL(9,D2:D20)</f>
        <v>3270.67</v>
      </c>
      <c r="E21" s="48">
        <f>SUBTOTAL(9,E2:E20)</f>
        <v>543.92333333333318</v>
      </c>
    </row>
  </sheetData>
  <phoneticPr fontId="15" type="noConversion"/>
  <printOptions headings="1" gridLines="1"/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13" sqref="G13"/>
    </sheetView>
  </sheetViews>
  <sheetFormatPr baseColWidth="10" defaultColWidth="8.83203125" defaultRowHeight="15" x14ac:dyDescent="0.2"/>
  <cols>
    <col min="1" max="1" width="24.6640625" customWidth="1"/>
    <col min="2" max="2" width="25.33203125" customWidth="1"/>
    <col min="3" max="3" width="9.1640625" customWidth="1"/>
    <col min="4" max="4" width="21.1640625" customWidth="1"/>
    <col min="5" max="5" width="35.1640625" customWidth="1"/>
    <col min="6" max="6" width="8.5" bestFit="1" customWidth="1"/>
  </cols>
  <sheetData>
    <row r="1" spans="1:6" s="6" customFormat="1" x14ac:dyDescent="0.2">
      <c r="A1" s="6" t="s">
        <v>60</v>
      </c>
    </row>
    <row r="2" spans="1:6" x14ac:dyDescent="0.2">
      <c r="A2" t="s">
        <v>51</v>
      </c>
      <c r="B2" t="s">
        <v>52</v>
      </c>
    </row>
    <row r="3" spans="1:6" x14ac:dyDescent="0.2">
      <c r="A3" t="s">
        <v>53</v>
      </c>
      <c r="B3" s="27">
        <v>10000000</v>
      </c>
    </row>
    <row r="4" spans="1:6" x14ac:dyDescent="0.2">
      <c r="A4" t="s">
        <v>54</v>
      </c>
      <c r="B4" s="27">
        <v>10000000</v>
      </c>
    </row>
    <row r="5" spans="1:6" x14ac:dyDescent="0.2">
      <c r="A5" t="s">
        <v>55</v>
      </c>
      <c r="B5" s="27">
        <v>100000</v>
      </c>
    </row>
    <row r="6" spans="1:6" x14ac:dyDescent="0.2">
      <c r="A6" t="s">
        <v>56</v>
      </c>
      <c r="B6" s="27">
        <v>250000</v>
      </c>
    </row>
    <row r="7" spans="1:6" x14ac:dyDescent="0.2">
      <c r="A7" t="s">
        <v>57</v>
      </c>
      <c r="B7" s="27">
        <v>500000</v>
      </c>
    </row>
    <row r="8" spans="1:6" x14ac:dyDescent="0.2">
      <c r="A8" t="s">
        <v>58</v>
      </c>
      <c r="B8" s="27">
        <v>100000</v>
      </c>
    </row>
    <row r="9" spans="1:6" x14ac:dyDescent="0.2">
      <c r="A9" t="s">
        <v>59</v>
      </c>
      <c r="B9" s="27">
        <v>250000</v>
      </c>
    </row>
    <row r="10" spans="1:6" x14ac:dyDescent="0.2">
      <c r="A10" t="s">
        <v>49</v>
      </c>
    </row>
    <row r="11" spans="1:6" x14ac:dyDescent="0.2">
      <c r="A11" s="10" t="s">
        <v>50</v>
      </c>
      <c r="B11" s="10"/>
      <c r="C11" s="10"/>
      <c r="D11" s="10" t="s">
        <v>31</v>
      </c>
      <c r="E11" s="10" t="s">
        <v>125</v>
      </c>
      <c r="F11" s="10"/>
    </row>
    <row r="12" spans="1:6" x14ac:dyDescent="0.2">
      <c r="A12" s="12" t="s">
        <v>23</v>
      </c>
      <c r="B12" s="12" t="s">
        <v>24</v>
      </c>
      <c r="C12" s="13">
        <v>40238</v>
      </c>
      <c r="D12" s="12" t="s">
        <v>25</v>
      </c>
      <c r="E12" s="14">
        <v>557.5</v>
      </c>
    </row>
    <row r="13" spans="1:6" ht="15" customHeight="1" x14ac:dyDescent="0.2">
      <c r="A13" s="12" t="s">
        <v>26</v>
      </c>
      <c r="B13" s="12" t="s">
        <v>27</v>
      </c>
      <c r="C13" s="13">
        <v>40238</v>
      </c>
      <c r="D13" s="12" t="s">
        <v>25</v>
      </c>
      <c r="E13" s="14">
        <v>557.5</v>
      </c>
    </row>
    <row r="14" spans="1:6" ht="14.25" customHeight="1" x14ac:dyDescent="0.2">
      <c r="A14" s="12" t="s">
        <v>28</v>
      </c>
      <c r="B14" s="12" t="s">
        <v>29</v>
      </c>
      <c r="C14" s="13">
        <v>40848</v>
      </c>
      <c r="D14" s="12" t="s">
        <v>30</v>
      </c>
      <c r="E14" s="14">
        <v>70721</v>
      </c>
    </row>
    <row r="15" spans="1:6" x14ac:dyDescent="0.2">
      <c r="A15" s="12" t="s">
        <v>33</v>
      </c>
      <c r="B15" s="12" t="s">
        <v>44</v>
      </c>
      <c r="C15" s="13">
        <v>41944</v>
      </c>
      <c r="D15" s="12" t="s">
        <v>45</v>
      </c>
      <c r="E15" s="22">
        <v>579</v>
      </c>
    </row>
    <row r="16" spans="1:6" x14ac:dyDescent="0.2">
      <c r="A16" s="12" t="s">
        <v>88</v>
      </c>
      <c r="B16" s="12" t="s">
        <v>123</v>
      </c>
      <c r="C16" s="13">
        <v>42522</v>
      </c>
      <c r="D16" s="12" t="s">
        <v>124</v>
      </c>
      <c r="E16" s="22">
        <v>1718</v>
      </c>
    </row>
    <row r="17" spans="1:5" x14ac:dyDescent="0.2">
      <c r="A17" s="10" t="s">
        <v>13</v>
      </c>
      <c r="B17" s="6"/>
      <c r="C17" s="6"/>
      <c r="D17" s="6"/>
      <c r="E17" s="16">
        <f>SUM(E12:E16)</f>
        <v>74133</v>
      </c>
    </row>
    <row r="19" spans="1:5" x14ac:dyDescent="0.2">
      <c r="A19" s="12" t="s">
        <v>47</v>
      </c>
      <c r="B19" s="12" t="s">
        <v>48</v>
      </c>
    </row>
    <row r="20" spans="1:5" ht="30" x14ac:dyDescent="0.2">
      <c r="A20" s="12" t="s">
        <v>61</v>
      </c>
    </row>
    <row r="22" spans="1:5" s="6" customFormat="1" x14ac:dyDescent="0.2">
      <c r="A22" s="6" t="s">
        <v>62</v>
      </c>
    </row>
    <row r="23" spans="1:5" x14ac:dyDescent="0.2">
      <c r="A23" t="s">
        <v>63</v>
      </c>
    </row>
    <row r="24" spans="1:5" x14ac:dyDescent="0.2">
      <c r="A24" t="s">
        <v>64</v>
      </c>
    </row>
    <row r="25" spans="1:5" x14ac:dyDescent="0.2">
      <c r="A25" t="s">
        <v>65</v>
      </c>
    </row>
    <row r="26" spans="1:5" x14ac:dyDescent="0.2">
      <c r="A26" t="s">
        <v>66</v>
      </c>
    </row>
    <row r="28" spans="1:5" s="28" customFormat="1" x14ac:dyDescent="0.2">
      <c r="A28" s="28" t="s">
        <v>67</v>
      </c>
    </row>
  </sheetData>
  <phoneticPr fontId="15" type="noConversion"/>
  <printOptions headings="1" gridLines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9" sqref="C9"/>
    </sheetView>
  </sheetViews>
  <sheetFormatPr baseColWidth="10" defaultColWidth="8.83203125" defaultRowHeight="15" x14ac:dyDescent="0.2"/>
  <cols>
    <col min="1" max="1" width="23.6640625" customWidth="1"/>
    <col min="2" max="2" width="11.1640625" style="23" customWidth="1"/>
    <col min="3" max="3" width="12.6640625" style="23" customWidth="1"/>
    <col min="4" max="4" width="9.5" customWidth="1"/>
    <col min="5" max="5" width="60.83203125" style="53" customWidth="1"/>
  </cols>
  <sheetData>
    <row r="1" spans="1:6" ht="19" x14ac:dyDescent="0.2">
      <c r="A1" s="71" t="s">
        <v>34</v>
      </c>
      <c r="B1" s="72"/>
      <c r="C1" s="30"/>
      <c r="D1" s="5"/>
    </row>
    <row r="2" spans="1:6" ht="16" x14ac:dyDescent="0.2">
      <c r="A2" s="18"/>
      <c r="B2" s="26" t="s">
        <v>77</v>
      </c>
      <c r="C2" s="26" t="s">
        <v>87</v>
      </c>
      <c r="D2" s="19" t="s">
        <v>34</v>
      </c>
    </row>
    <row r="3" spans="1:6" s="6" customFormat="1" ht="16" x14ac:dyDescent="0.2">
      <c r="A3" s="20" t="s">
        <v>35</v>
      </c>
      <c r="B3" s="36">
        <v>9348</v>
      </c>
      <c r="C3" s="36">
        <f>'Receipts and payments'!$C$6</f>
        <v>10209.369999999999</v>
      </c>
      <c r="D3" s="37">
        <f>(C3-B3)/B3</f>
        <v>9.2144843816859112E-2</v>
      </c>
      <c r="E3" s="54"/>
    </row>
    <row r="4" spans="1:6" ht="30" x14ac:dyDescent="0.2">
      <c r="A4" s="20" t="s">
        <v>36</v>
      </c>
      <c r="B4" s="21">
        <v>6823</v>
      </c>
      <c r="C4" s="21">
        <f>Income!$E$4</f>
        <v>7792</v>
      </c>
      <c r="D4" s="37">
        <f t="shared" ref="D4:D10" si="0">(C4-B4)/B4</f>
        <v>0.1420196394547853</v>
      </c>
      <c r="E4" s="55" t="s">
        <v>190</v>
      </c>
    </row>
    <row r="5" spans="1:6" ht="30" x14ac:dyDescent="0.2">
      <c r="A5" s="20" t="s">
        <v>37</v>
      </c>
      <c r="B5" s="21">
        <v>1515</v>
      </c>
      <c r="C5" s="21">
        <f>Income!$C$19</f>
        <v>3375.7800000000025</v>
      </c>
      <c r="D5" s="37">
        <f t="shared" si="0"/>
        <v>1.2282376237623778</v>
      </c>
      <c r="E5" s="55" t="s">
        <v>194</v>
      </c>
    </row>
    <row r="6" spans="1:6" ht="16" x14ac:dyDescent="0.2">
      <c r="A6" s="20" t="s">
        <v>38</v>
      </c>
      <c r="B6" s="21">
        <v>1617</v>
      </c>
      <c r="C6" s="21">
        <f>Expenditure!$C$61</f>
        <v>2425.3200000000002</v>
      </c>
      <c r="D6" s="37">
        <f t="shared" si="0"/>
        <v>0.49988868274582571</v>
      </c>
      <c r="E6" s="55" t="s">
        <v>191</v>
      </c>
    </row>
    <row r="7" spans="1:6" ht="16" x14ac:dyDescent="0.2">
      <c r="A7" s="20" t="s">
        <v>39</v>
      </c>
      <c r="B7" s="21">
        <v>0</v>
      </c>
      <c r="C7" s="21">
        <v>0</v>
      </c>
      <c r="D7" s="37">
        <v>0</v>
      </c>
      <c r="E7" s="55"/>
    </row>
    <row r="8" spans="1:6" ht="30" x14ac:dyDescent="0.2">
      <c r="A8" s="20" t="s">
        <v>40</v>
      </c>
      <c r="B8" s="21">
        <v>5860</v>
      </c>
      <c r="C8" s="21">
        <f>Expenditure!$C$62</f>
        <v>8724.5100000000039</v>
      </c>
      <c r="D8" s="37">
        <f t="shared" si="0"/>
        <v>0.48882423208191195</v>
      </c>
      <c r="E8" s="55" t="s">
        <v>193</v>
      </c>
    </row>
    <row r="9" spans="1:6" s="6" customFormat="1" ht="16" x14ac:dyDescent="0.2">
      <c r="A9" s="20" t="s">
        <v>41</v>
      </c>
      <c r="B9" s="36">
        <v>10209</v>
      </c>
      <c r="C9" s="36">
        <f>(C3+C4+C5)-(C6+C7+C8)</f>
        <v>10227.319999999998</v>
      </c>
      <c r="D9" s="37">
        <f t="shared" si="0"/>
        <v>1.794495053384062E-3</v>
      </c>
      <c r="F9" s="54"/>
    </row>
    <row r="10" spans="1:6" ht="16" x14ac:dyDescent="0.2">
      <c r="A10" s="20" t="s">
        <v>42</v>
      </c>
      <c r="B10" s="21">
        <v>72415</v>
      </c>
      <c r="C10" s="21">
        <f>Assets!$E$7</f>
        <v>74133</v>
      </c>
      <c r="D10" s="37">
        <f t="shared" si="0"/>
        <v>2.3724366498653594E-2</v>
      </c>
      <c r="E10" s="55" t="s">
        <v>192</v>
      </c>
    </row>
    <row r="11" spans="1:6" ht="16" x14ac:dyDescent="0.2">
      <c r="A11" s="20" t="s">
        <v>43</v>
      </c>
      <c r="B11" s="21">
        <v>0</v>
      </c>
      <c r="C11" s="21">
        <v>0</v>
      </c>
      <c r="D11" s="37"/>
      <c r="E11" s="55"/>
    </row>
    <row r="13" spans="1:6" s="6" customFormat="1" x14ac:dyDescent="0.2">
      <c r="C13" s="16"/>
      <c r="E13" s="56"/>
    </row>
  </sheetData>
  <mergeCells count="1">
    <mergeCell ref="A1:B1"/>
  </mergeCells>
  <phoneticPr fontId="15" type="noConversion"/>
  <printOptions headings="1"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Income</vt:lpstr>
      <vt:lpstr>Receipts and payments</vt:lpstr>
      <vt:lpstr>Assets</vt:lpstr>
      <vt:lpstr>Expenditure</vt:lpstr>
      <vt:lpstr>VAT</vt:lpstr>
      <vt:lpstr>Insurance schedule</vt:lpstr>
      <vt:lpstr>Variances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Swinbank</dc:creator>
  <cp:lastModifiedBy>Microsoft Office User</cp:lastModifiedBy>
  <cp:lastPrinted>2017-04-12T15:30:10Z</cp:lastPrinted>
  <dcterms:created xsi:type="dcterms:W3CDTF">2014-06-06T08:20:54Z</dcterms:created>
  <dcterms:modified xsi:type="dcterms:W3CDTF">2017-04-12T16:42:25Z</dcterms:modified>
</cp:coreProperties>
</file>